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pivotTables/pivotTable2.xml" ContentType="application/vnd.openxmlformats-officedocument.spreadsheetml.pivotTab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Z:\GROUP\AdministrativeOfficeOfCityCouncil\City Council FY2024\FY24 CDSF\"/>
    </mc:Choice>
  </mc:AlternateContent>
  <xr:revisionPtr revIDLastSave="0" documentId="13_ncr:1_{CF3524AA-658F-483A-8484-3EA0D8500FE2}" xr6:coauthVersionLast="47" xr6:coauthVersionMax="47" xr10:uidLastSave="{00000000-0000-0000-0000-000000000000}"/>
  <bookViews>
    <workbookView xWindow="28680" yWindow="-120" windowWidth="29040" windowHeight="17520" tabRatio="572" xr2:uid="{00000000-000D-0000-FFFF-FFFF00000000}"/>
  </bookViews>
  <sheets>
    <sheet name="CDSF Dashboard" sheetId="10" r:id="rId1"/>
    <sheet name="Totals by District" sheetId="15" r:id="rId2"/>
    <sheet name="Totals by Department" sheetId="16" r:id="rId3"/>
  </sheets>
  <definedNames>
    <definedName name="_xlnm.Print_Area" localSheetId="0">'CDSF Dashboard'!$A$1:$H$461</definedName>
    <definedName name="_xlnm.Print_Titles" localSheetId="0">'CDSF Dashboard'!$1:$1</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35" i="10" l="1"/>
  <c r="F435" i="10"/>
  <c r="G429" i="10"/>
  <c r="F429" i="10"/>
  <c r="G382" i="10"/>
  <c r="G373" i="10"/>
  <c r="G372" i="10"/>
  <c r="F372" i="10"/>
  <c r="F363" i="10"/>
  <c r="G342" i="10" l="1"/>
  <c r="F342" i="10"/>
  <c r="G341" i="10"/>
  <c r="F341" i="10"/>
  <c r="G340" i="10"/>
  <c r="F340" i="10"/>
  <c r="G335" i="10"/>
  <c r="F335" i="10"/>
  <c r="F318" i="10"/>
  <c r="G315" i="10"/>
  <c r="F315" i="10"/>
  <c r="G244" i="10"/>
  <c r="F244" i="10"/>
  <c r="G236" i="10"/>
  <c r="G209" i="10"/>
  <c r="F209" i="10"/>
  <c r="G203" i="10"/>
  <c r="F203" i="10"/>
  <c r="G194" i="10"/>
  <c r="F194" i="10"/>
  <c r="G192" i="10"/>
  <c r="F192" i="10"/>
  <c r="G191" i="10"/>
  <c r="G187" i="10"/>
  <c r="G177" i="10"/>
  <c r="G130" i="10"/>
  <c r="G127" i="10"/>
  <c r="G124" i="10"/>
  <c r="F124" i="10"/>
  <c r="G117" i="10"/>
  <c r="G82" i="10"/>
  <c r="G38" i="10"/>
  <c r="F38" i="10"/>
  <c r="G37" i="10"/>
  <c r="G23" i="10"/>
  <c r="G22" i="10"/>
  <c r="F19" i="10"/>
  <c r="G5" i="10"/>
  <c r="G3" i="10"/>
  <c r="F3" i="10"/>
  <c r="G2" i="10"/>
  <c r="F450" i="10" l="1"/>
  <c r="G450" i="10"/>
  <c r="F454" i="10"/>
  <c r="G454" i="10"/>
  <c r="F455" i="10" l="1"/>
  <c r="G455"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Hamilton, Merrick - FIN</author>
  </authors>
  <commentList>
    <comment ref="A426" authorId="0" shapeId="0" xr:uid="{79D8584D-94B8-4A97-9756-31B344656B11}">
      <text>
        <r>
          <rPr>
            <b/>
            <sz val="9"/>
            <color indexed="81"/>
            <rFont val="Tahoma"/>
            <family val="2"/>
          </rPr>
          <t>Hamilton, Merrick - FIN:</t>
        </r>
        <r>
          <rPr>
            <sz val="9"/>
            <color indexed="81"/>
            <rFont val="Tahoma"/>
            <family val="2"/>
          </rPr>
          <t xml:space="preserve">
</t>
        </r>
      </text>
    </comment>
  </commentList>
</comments>
</file>

<file path=xl/sharedStrings.xml><?xml version="1.0" encoding="utf-8"?>
<sst xmlns="http://schemas.openxmlformats.org/spreadsheetml/2006/main" count="2298" uniqueCount="939">
  <si>
    <t>Project Name</t>
  </si>
  <si>
    <t>Funds</t>
  </si>
  <si>
    <t>Department</t>
  </si>
  <si>
    <t>Max Spend</t>
  </si>
  <si>
    <t>Operating</t>
  </si>
  <si>
    <t>Title</t>
  </si>
  <si>
    <t>District</t>
  </si>
  <si>
    <t>K</t>
  </si>
  <si>
    <t>C</t>
  </si>
  <si>
    <t>D</t>
  </si>
  <si>
    <t>Completed</t>
  </si>
  <si>
    <t>F</t>
  </si>
  <si>
    <t>I</t>
  </si>
  <si>
    <t>G</t>
  </si>
  <si>
    <t>H</t>
  </si>
  <si>
    <t>A</t>
  </si>
  <si>
    <t>E</t>
  </si>
  <si>
    <t>J</t>
  </si>
  <si>
    <t>Cancelled</t>
  </si>
  <si>
    <t>YTD Expenses</t>
  </si>
  <si>
    <t>Comments</t>
  </si>
  <si>
    <t>HPD</t>
  </si>
  <si>
    <t>HPARD</t>
  </si>
  <si>
    <t>PD</t>
  </si>
  <si>
    <t>Capital</t>
  </si>
  <si>
    <t>Fund 4515</t>
  </si>
  <si>
    <t>In process</t>
  </si>
  <si>
    <t xml:space="preserve">Metro </t>
  </si>
  <si>
    <t>DON</t>
  </si>
  <si>
    <t>MOCA</t>
  </si>
  <si>
    <t>HPL</t>
  </si>
  <si>
    <t>HHD</t>
  </si>
  <si>
    <t>DIFFERENCE</t>
  </si>
  <si>
    <t>HPW</t>
  </si>
  <si>
    <t>Row Labels</t>
  </si>
  <si>
    <t>Grand Total</t>
  </si>
  <si>
    <t>Sum of Max Spend</t>
  </si>
  <si>
    <t>Sum of YTD Expenses</t>
  </si>
  <si>
    <t>HOT Team</t>
  </si>
  <si>
    <t xml:space="preserve">Overtime - Midwest </t>
  </si>
  <si>
    <t>Rollover</t>
  </si>
  <si>
    <t>Godwin Park - beautification project</t>
  </si>
  <si>
    <t>HITS</t>
  </si>
  <si>
    <t xml:space="preserve">HOT Team </t>
  </si>
  <si>
    <t>Halbert Park, Karl Young Park, West Gray Park, Cherryhurst Park, and Cleveland Park - colorization of tennis courts</t>
  </si>
  <si>
    <t>Trees, Greening and Beautification in District C</t>
  </si>
  <si>
    <t>Constant Contact - Platform where District K creates and sends communication out via the District K newsletter.</t>
  </si>
  <si>
    <t>Trash and waste collections</t>
  </si>
  <si>
    <t>Project: Row House 7017-20 ($34,900)</t>
  </si>
  <si>
    <t>Houston Community Toolbank</t>
  </si>
  <si>
    <t>Willow Waterhole - fishing pier</t>
  </si>
  <si>
    <t>ARA</t>
  </si>
  <si>
    <t>Afterschool Arts Program - multiple District K locations</t>
  </si>
  <si>
    <t>OEM</t>
  </si>
  <si>
    <t>MYR</t>
  </si>
  <si>
    <t>RYDE Transportation Pilot Program</t>
  </si>
  <si>
    <t>Second Chance Job Fair</t>
  </si>
  <si>
    <t>(blank)</t>
  </si>
  <si>
    <t>OBO</t>
  </si>
  <si>
    <t>HPD - Midwest DRT Overtime After Hours (Richmond Corridor)</t>
  </si>
  <si>
    <t>Central Patrol - seven patrol bikes and accessories</t>
  </si>
  <si>
    <t>Woodland Park - tennis court resurfacing/outdoor basketball court restriped</t>
  </si>
  <si>
    <t>ILA - Gulfton Municipal Management District and HPD for Shotspotter</t>
  </si>
  <si>
    <t>Keegans Bayou Trail signage</t>
  </si>
  <si>
    <t>Brays Oaks Management District - Illegal dumping</t>
  </si>
  <si>
    <t>5 Corners Management District - Illegal dumping</t>
  </si>
  <si>
    <t>WiFi at Marian Communtiy Center</t>
  </si>
  <si>
    <t>HPD Southwest Command - Overtime</t>
  </si>
  <si>
    <t>A-1-24</t>
  </si>
  <si>
    <t>A-2-24</t>
  </si>
  <si>
    <t>A-3-24</t>
  </si>
  <si>
    <t>A-5-24</t>
  </si>
  <si>
    <t>A-6-24</t>
  </si>
  <si>
    <t>A-7-24</t>
  </si>
  <si>
    <t>A-8-24</t>
  </si>
  <si>
    <t>A-9-24</t>
  </si>
  <si>
    <t>A-10-24</t>
  </si>
  <si>
    <t>A-11-24</t>
  </si>
  <si>
    <t>A-12-24</t>
  </si>
  <si>
    <t>A-13-24</t>
  </si>
  <si>
    <t xml:space="preserve">Overtime funds for investigations to assist DRT units with quality of life issues. </t>
  </si>
  <si>
    <t xml:space="preserve">HPD North Division Overtime (nights and weekends) </t>
  </si>
  <si>
    <t xml:space="preserve">HPD Northwest Division Overtime (nights and weekends) </t>
  </si>
  <si>
    <t>A-4-24</t>
  </si>
  <si>
    <t>HOT Team to address low level District A issues that impact quality of life, such as illegal dumping and littering</t>
  </si>
  <si>
    <t>Flock Cameras Annual Fee- License Plate Readers for Northwest and North Division. $2,500 fee per camera. District A has a total of 50 installed cameras</t>
  </si>
  <si>
    <t>This is for one year Sponsorship of The Houston Police Mounted Patrol Horse “Hollister” sponsored by Council Member Amy Peck District A.</t>
  </si>
  <si>
    <t xml:space="preserve">Houston Toolbank </t>
  </si>
  <si>
    <t xml:space="preserve">Desilting of roadside ditches in front of homes.  To help address drainage issues in our district due to clogged ditches. This will help maintain the flow line. </t>
  </si>
  <si>
    <t>ATV - Northwest</t>
  </si>
  <si>
    <t>ATV - North</t>
  </si>
  <si>
    <t>Northwest - 2 radar units for traffic enforcement</t>
  </si>
  <si>
    <t>Carverdale Community Center - two sets of pickleball paddles</t>
  </si>
  <si>
    <t>SWD</t>
  </si>
  <si>
    <t>C-1-24</t>
  </si>
  <si>
    <t>C-2-24</t>
  </si>
  <si>
    <t>C-3-24</t>
  </si>
  <si>
    <t>C-4-24</t>
  </si>
  <si>
    <t>C-5-24</t>
  </si>
  <si>
    <t>C-6-24</t>
  </si>
  <si>
    <t>C-7-24</t>
  </si>
  <si>
    <t>C-8-24</t>
  </si>
  <si>
    <t>C-9-24</t>
  </si>
  <si>
    <t>C-10-24</t>
  </si>
  <si>
    <t>C-11-24</t>
  </si>
  <si>
    <t>C-12-24</t>
  </si>
  <si>
    <t>MOEd</t>
  </si>
  <si>
    <t>MOED</t>
  </si>
  <si>
    <t>FMD</t>
  </si>
  <si>
    <t>STEM Programming for children - Fourth Ward Community Center</t>
  </si>
  <si>
    <t>District C Gun Safety and Gun Lock/Safe Program</t>
  </si>
  <si>
    <t>Fourth Ward Food Desert Response - Freedmen's Town/Fourth Ward</t>
  </si>
  <si>
    <t>Memorial Park and Collier Park - public charging stations</t>
  </si>
  <si>
    <t xml:space="preserve">Mini-murals in District C neighborhoods </t>
  </si>
  <si>
    <t>DON Neighborhood Matching Grants</t>
  </si>
  <si>
    <t xml:space="preserve">Meals on Wheels and Animeals </t>
  </si>
  <si>
    <t>District C Annual Rain Barrel Sale</t>
  </si>
  <si>
    <t>Disaster Preparedness Partnership with the Houston Tool Bank. Funds will be used for purchase of tools, equipment fees, and staff coordination fees C-36-23</t>
  </si>
  <si>
    <t>D-1-24</t>
  </si>
  <si>
    <t>D-2-24</t>
  </si>
  <si>
    <t>D-3-24</t>
  </si>
  <si>
    <t>D-4-24</t>
  </si>
  <si>
    <t>D-5-24</t>
  </si>
  <si>
    <t>D-6-24</t>
  </si>
  <si>
    <t>D-7-24</t>
  </si>
  <si>
    <t>D-8-24</t>
  </si>
  <si>
    <t>D-9-24</t>
  </si>
  <si>
    <t>D-10-24</t>
  </si>
  <si>
    <t>D-11-24</t>
  </si>
  <si>
    <t>D-12-24</t>
  </si>
  <si>
    <t>D-13-24</t>
  </si>
  <si>
    <t>D-14-24</t>
  </si>
  <si>
    <t>Sunnyside Community Center - computer lab use</t>
  </si>
  <si>
    <t>Cuney Homes Community Center - computer lab use for senior citizens and students</t>
  </si>
  <si>
    <t>Augustana Lutheran Church</t>
  </si>
  <si>
    <t>Park Houston</t>
  </si>
  <si>
    <t>ATVs for South Central</t>
  </si>
  <si>
    <t>HPD South Central</t>
  </si>
  <si>
    <t>Partner with the non-profit Johnny Means Aquatics to provide swim lessons and lifeguard training to families of District D at Texas Southern University facilities</t>
  </si>
  <si>
    <t>ATVs - Southeast Station on Mykawa - Provide ATV units to allow officers to access restrictive areas of parks and other spaces</t>
  </si>
  <si>
    <t>Labor Day Classic learning workshops - The organization hosts classroom learning workshops for student-athletes at TSU &amp; PVAM students on various topics as part of the annual Labor Day Classic. Donna Glover 832-293-3476 Forum Event Chair</t>
  </si>
  <si>
    <t>TSU/PVA&amp;M Student Athlete Forum signup for Bandit Sign Collection Program</t>
  </si>
  <si>
    <t>Good Neighborhood Program</t>
  </si>
  <si>
    <t>E-1-24</t>
  </si>
  <si>
    <t>E-2-24</t>
  </si>
  <si>
    <t>E-3-24</t>
  </si>
  <si>
    <t>E-4-24</t>
  </si>
  <si>
    <t>E-5-24</t>
  </si>
  <si>
    <t>E-6-24</t>
  </si>
  <si>
    <t>E-7-24</t>
  </si>
  <si>
    <t>E-8-24</t>
  </si>
  <si>
    <t>E-9-24</t>
  </si>
  <si>
    <t>E-10-24</t>
  </si>
  <si>
    <t>E-11-24</t>
  </si>
  <si>
    <t>E-12-24</t>
  </si>
  <si>
    <t>E-13-24</t>
  </si>
  <si>
    <t>E-14-24</t>
  </si>
  <si>
    <t>E-15-24</t>
  </si>
  <si>
    <t>E-16-24</t>
  </si>
  <si>
    <t>E-17-24</t>
  </si>
  <si>
    <t>E-18-24</t>
  </si>
  <si>
    <t>E-19-24</t>
  </si>
  <si>
    <t>Bay Area Economic Houston Partnership</t>
  </si>
  <si>
    <t>HPD Overtime so there is security during the recycling events.</t>
  </si>
  <si>
    <t>Right of Way Mowing - Kingwood and Clear Lake Rights of Way</t>
  </si>
  <si>
    <t>Removal of dead and dangerous trees - Kingwood Medians on West Lake Houston Parkway, Kingwood Drive, and Northpark Drive.</t>
  </si>
  <si>
    <t>HPD Kingwood - High Level of Crime Apartments and Businesses Patrol/DRT/Community Events/Priority Investigative Unit Initiative</t>
  </si>
  <si>
    <t>HPD Clear Lake - High Level of Crime Apartments and Businesses Patrol/DRT/Community Events/Priority Investigative Unit Initiative</t>
  </si>
  <si>
    <t>Special Event - Security overnight on September 29 and during the day on September 30</t>
  </si>
  <si>
    <t>Community Event Dumpster - Harley Davidson - Kingwood, 111 Northpines Drive, Kingwood, TX 77339</t>
  </si>
  <si>
    <t>Trees for Houston - El Dorado Blvd.</t>
  </si>
  <si>
    <t>Public Meetings in Clear Lake and Kingwood - HTV</t>
  </si>
  <si>
    <t>Kingwood Dr. HEB - Kingwood Drive Intersection Improvement - Completed in June 2023 ($20k)</t>
  </si>
  <si>
    <t>Specail Operations - Marine Unit "Operation Night Watch"</t>
  </si>
  <si>
    <t>Kingwood METRO Park and Ride and Clear Lake Recycling Center</t>
  </si>
  <si>
    <t>To meet the need for realistic training for various scenarios, which can be continually updated and deployed. This Virtual Reality (VR) training fits these requirements. If purchased and implemented, Kingwood would lead the Department in training for active shooter and other hostile scenarios.  $55k</t>
  </si>
  <si>
    <t>F-1-24</t>
  </si>
  <si>
    <t>F-2-24</t>
  </si>
  <si>
    <t>F-3-24</t>
  </si>
  <si>
    <t>F-4-24</t>
  </si>
  <si>
    <t>F-5-24</t>
  </si>
  <si>
    <t>F-6-24</t>
  </si>
  <si>
    <t>F-7-24</t>
  </si>
  <si>
    <t>F-8-24</t>
  </si>
  <si>
    <t>F-9-24</t>
  </si>
  <si>
    <t>F-10-24</t>
  </si>
  <si>
    <t>F-11-24</t>
  </si>
  <si>
    <t>F-12-24</t>
  </si>
  <si>
    <t>F-13-24</t>
  </si>
  <si>
    <t>F-14-24</t>
  </si>
  <si>
    <t>F-15-24</t>
  </si>
  <si>
    <t>F-16-24</t>
  </si>
  <si>
    <t xml:space="preserve"> Shadow Lake subdivision - bike trail resubmission form.</t>
  </si>
  <si>
    <t>To provide spay and neuter services to animals in the district</t>
  </si>
  <si>
    <t>CASE for Kids Matching funds</t>
  </si>
  <si>
    <t>Super Neighborhood 25 - tree planting</t>
  </si>
  <si>
    <t>Road to Success Matching Grant - sidewalk beautification project</t>
  </si>
  <si>
    <t>Normal Anomaly + District F HIV Prevention Community Engagement</t>
  </si>
  <si>
    <t>Sidewalk request for seniors to access the walking trail located next to Laurel Point Senior Apts and the corner store at the other end.  ($57,297 total amount)</t>
  </si>
  <si>
    <t>Sidewalk replacement - 11122 Sands Point ($14,500)</t>
  </si>
  <si>
    <t>SPARK Park - Martin Elementary- SPARK Park Program will be adding a new concrete walking trail and play equipment.</t>
  </si>
  <si>
    <t>G-1-24</t>
  </si>
  <si>
    <t>G-2-24</t>
  </si>
  <si>
    <t>G-3-24</t>
  </si>
  <si>
    <t>G-4-24</t>
  </si>
  <si>
    <t>G-5-24</t>
  </si>
  <si>
    <t>G-6-24</t>
  </si>
  <si>
    <t>G-7-24</t>
  </si>
  <si>
    <t>G-8-24</t>
  </si>
  <si>
    <t>River Oaks Park - court repair</t>
  </si>
  <si>
    <t>HPD Central OT</t>
  </si>
  <si>
    <t>HPD Westside OT</t>
  </si>
  <si>
    <t>Mounted Patrol in District G</t>
  </si>
  <si>
    <t>HPD Westside - speed limit sign</t>
  </si>
  <si>
    <t xml:space="preserve"> Installation of 2 mini murals throughout District H. Locations are: Bonita Gardens and Lathrope and Market. Rollover from H-8-19/H-3-20/H-3-21/H-3-23.  </t>
  </si>
  <si>
    <t>Henderson Park.  Wheelchair accessible porta potty. Rollover from H-18-19, H-8-20, H-4-21, H-3-22, H-4-23</t>
  </si>
  <si>
    <t>CASE - Throughout District H</t>
  </si>
  <si>
    <t>TechConnect stem kits Rollover from H-39-21, H-8-22 and H-6-23</t>
  </si>
  <si>
    <t>TechConnect Interns -- Parks After School H-8-23</t>
  </si>
  <si>
    <t>TechConnect - Install &amp; monthly cost of filtered internet connections at 10 Dist H community centers</t>
  </si>
  <si>
    <t>Monthly service fees for 4 dumpsters, managed by the management districts. Greater East End Management District &amp; Northside Management District.  Roll over from H-1-22</t>
  </si>
  <si>
    <t>SPARK Park - Travis ES &amp; Port Houston ES</t>
  </si>
  <si>
    <t>Trees for Houston - Parker Rd., between Airline and Clark</t>
  </si>
  <si>
    <t>Mini Libraries at park community centers</t>
  </si>
  <si>
    <t>Mural projects as part of Urban Scholars Program - Booker T. Washington HS, Northside HS, and Sam Houston HS</t>
  </si>
  <si>
    <t>Mounted Patrol</t>
  </si>
  <si>
    <t>Northside High - Issue ID00841H ($44,500)</t>
  </si>
  <si>
    <t>Near Northside - Issue ID00831H ($72,100)</t>
  </si>
  <si>
    <t>Spay &amp; Neuter Clinic</t>
  </si>
  <si>
    <t>I-1-24</t>
  </si>
  <si>
    <t>I-2-24</t>
  </si>
  <si>
    <t>I-3-24</t>
  </si>
  <si>
    <t>I-4-24</t>
  </si>
  <si>
    <t>I-5-24</t>
  </si>
  <si>
    <t>I-6-24</t>
  </si>
  <si>
    <t>I-7-24</t>
  </si>
  <si>
    <t>I-8-24</t>
  </si>
  <si>
    <t>I-9-24</t>
  </si>
  <si>
    <t>SPARK Park - Cornelius Elementary School</t>
  </si>
  <si>
    <t xml:space="preserve">SPARK Park - Edison Middle School </t>
  </si>
  <si>
    <t>Clinton, Charlton, and Mason Parks - tennis court colorization for pickle ball</t>
  </si>
  <si>
    <t>B-Cycle at Magnolia Transit Center</t>
  </si>
  <si>
    <t>License Plate reader camera</t>
  </si>
  <si>
    <t xml:space="preserve">Undercover Surveillance equipment </t>
  </si>
  <si>
    <t>Vice Units to work along Gulf Freeway</t>
  </si>
  <si>
    <t>Spay &amp; Neuter services for pets in District I</t>
  </si>
  <si>
    <t>Hidalgo Park - the restoration of 615 SF of concrete plaza area and repair 2,920 SF of pavers within the walkway</t>
  </si>
  <si>
    <t>J-1-24</t>
  </si>
  <si>
    <t>J-2-24</t>
  </si>
  <si>
    <t>J-3-24</t>
  </si>
  <si>
    <t>J-4-24</t>
  </si>
  <si>
    <t>J-5-24</t>
  </si>
  <si>
    <t>J-6-24</t>
  </si>
  <si>
    <t>J-7-24</t>
  </si>
  <si>
    <t>J-8-24</t>
  </si>
  <si>
    <t>J-9-24</t>
  </si>
  <si>
    <t>J-10-24</t>
  </si>
  <si>
    <t>J-11-24</t>
  </si>
  <si>
    <t>J-12-24</t>
  </si>
  <si>
    <t>J-13-24</t>
  </si>
  <si>
    <t>J-14-24</t>
  </si>
  <si>
    <t>J-15-24</t>
  </si>
  <si>
    <t>J-16-24</t>
  </si>
  <si>
    <t>J-17-24</t>
  </si>
  <si>
    <t>J-18-24</t>
  </si>
  <si>
    <t>J-19-24</t>
  </si>
  <si>
    <t>J-20-24</t>
  </si>
  <si>
    <t>J-21-24</t>
  </si>
  <si>
    <t>J-22-24</t>
  </si>
  <si>
    <t>J-23-24</t>
  </si>
  <si>
    <t>J-24-24</t>
  </si>
  <si>
    <t>J-25-24</t>
  </si>
  <si>
    <t>J-26-24</t>
  </si>
  <si>
    <t>J-27-24</t>
  </si>
  <si>
    <t>J-28-24</t>
  </si>
  <si>
    <t>J-29-24</t>
  </si>
  <si>
    <t>BARC - Team Feral</t>
  </si>
  <si>
    <t>District J Patrol Overtime - HPD S. Gessner Substation-Rollover from J-17-21.</t>
  </si>
  <si>
    <t>ROLLOVER: J-2-22 Initial/Original Program District J Patrol Overtime - Midwest Substation -Rollover from J-16-21. Approved subject to the addition program/restrictions for overtime funding for COH employees. District J - Midwest Station District J Patrol Program.  MST approved 8/12/22</t>
  </si>
  <si>
    <t>ROLLOVER: District J Patrol Over Time Initiative: HPD DRT Officers from the Westside Station in District F will receive submission from the District J Office. Rollover from J-30-21. Approved subject to the addition program/restrictions for overtime funding for COH employees. District J District J Patrol Westside HPD Station.  MST approved 8/11/22.</t>
  </si>
  <si>
    <t>Polaris ATV - S. Gessner Station</t>
  </si>
  <si>
    <t>Spay &amp; Neuter, Rabies shot, Microchip and Pet Registration</t>
  </si>
  <si>
    <t>Electric gate to replace manual gate</t>
  </si>
  <si>
    <t>Gulfton /Burnett Bayland Park - redevelopment, improvement</t>
  </si>
  <si>
    <t>Mobud and Waldo intersection - ADA ramps/curb ($20k)</t>
  </si>
  <si>
    <t>Jorine DR (east) - between Sharpview DR and Sandstone RD CDSF request 1301 - new sidewalk ($35k)</t>
  </si>
  <si>
    <t>9418 Willow Meadow - sidewalk repair ($15k)</t>
  </si>
  <si>
    <t xml:space="preserve">Overtime Patrol - Southwest </t>
  </si>
  <si>
    <t xml:space="preserve">Polaris vehicles </t>
  </si>
  <si>
    <t>Spade &amp; neuter, rabies shot, microchip and pet registration</t>
  </si>
  <si>
    <t>Fire Station - funding to complete electric gate</t>
  </si>
  <si>
    <t>NTMP - 7300-23 Sharpstown Section II ($24.9)</t>
  </si>
  <si>
    <t>S. Gessner Station - equipment and gear to Gulfton Storefront</t>
  </si>
  <si>
    <t>ILA with St. George Management District - Flock cameras</t>
  </si>
  <si>
    <t>Bonham Acres Park/Sharpstown Park - pickleball courts</t>
  </si>
  <si>
    <t>Sharpstown Green Park - park design and implementation of enhancements</t>
  </si>
  <si>
    <t>India House - ILA with Brays Oaks Management District</t>
  </si>
  <si>
    <t>ILA with St. George Place Management District - right of way along Chimney Rock, between Westpark and Richmond</t>
  </si>
  <si>
    <t>SPARK Park - Rodriguez Elementary</t>
  </si>
  <si>
    <t>Handgun Safe distribution</t>
  </si>
  <si>
    <t>40 Flock cameras annual renewal</t>
  </si>
  <si>
    <t>Radar speed limit signs</t>
  </si>
  <si>
    <t>K-1-24</t>
  </si>
  <si>
    <t>K-2-24</t>
  </si>
  <si>
    <t>K-3-24</t>
  </si>
  <si>
    <t>K-4-24</t>
  </si>
  <si>
    <t>K-5-24</t>
  </si>
  <si>
    <t>K-6-24</t>
  </si>
  <si>
    <t>K-7-24</t>
  </si>
  <si>
    <t>K-8-24</t>
  </si>
  <si>
    <t>K-9-24</t>
  </si>
  <si>
    <t>K-10-24</t>
  </si>
  <si>
    <t>Temporary Staff to address issues throughout District K. Rollover K-1-21, K-2-22 and K-1-23</t>
  </si>
  <si>
    <t>Trail head at City Park, Sims Bayou Greenway, near Hiram Clarke Rd.</t>
  </si>
  <si>
    <t>Temporary Summer Workers at Townwood Park, 3403 Simsbrook, Houston, TX 77045 • Two (2) temporary workers, working 30 hours/week each • Hourly wage $15.00 = $1,800/month, totaling $5,400 x 2 Workers for three (3) months = $10,800.  (Rollover K-23-22)</t>
  </si>
  <si>
    <t>B-1-24</t>
  </si>
  <si>
    <t>B-2-24</t>
  </si>
  <si>
    <t>B-3-24</t>
  </si>
  <si>
    <t>B-4-24</t>
  </si>
  <si>
    <t>B-5-24</t>
  </si>
  <si>
    <t>B-6-24</t>
  </si>
  <si>
    <t>B-7-24</t>
  </si>
  <si>
    <t>B-8-24</t>
  </si>
  <si>
    <t>B-9-24</t>
  </si>
  <si>
    <t>B</t>
  </si>
  <si>
    <t>GSD</t>
  </si>
  <si>
    <t>CNL</t>
  </si>
  <si>
    <t>Courtney B. Rose - master development plan</t>
  </si>
  <si>
    <t>Various health initiatives</t>
  </si>
  <si>
    <t>Constant Contact</t>
  </si>
  <si>
    <t>Portacans - Lakewood, Rosewood, Scenic Woods, and Busby Parks</t>
  </si>
  <si>
    <t>ADA portacans (2)- Trotter Park &amp; Smokey Jasper Park</t>
  </si>
  <si>
    <t>Ditch maintenance</t>
  </si>
  <si>
    <t>Houston Toolbank</t>
  </si>
  <si>
    <t>Minor home repairs for senior citizens</t>
  </si>
  <si>
    <t>D-16-24</t>
  </si>
  <si>
    <t>D-15-24</t>
  </si>
  <si>
    <t>Habitat for Humanity - senior home repair</t>
  </si>
  <si>
    <t>A-14-24</t>
  </si>
  <si>
    <t xml:space="preserve">Purchase of 10 trees for Shadowdale ditch - 1335 Shadowdale </t>
  </si>
  <si>
    <t>C-13-24</t>
  </si>
  <si>
    <t>C-14-24</t>
  </si>
  <si>
    <t>C-15-24</t>
  </si>
  <si>
    <t>B-Cycle Station at Jewish Communtiy Center</t>
  </si>
  <si>
    <t>B-Cycle - TBD along Braes Bayou</t>
  </si>
  <si>
    <t>Recycling collections of electronics - 4 hour events</t>
  </si>
  <si>
    <t>D-17-24</t>
  </si>
  <si>
    <t>D-18-24</t>
  </si>
  <si>
    <t>D-19-24</t>
  </si>
  <si>
    <t>D-20-24</t>
  </si>
  <si>
    <t>Communtiy Fall Festival</t>
  </si>
  <si>
    <t>Provide additional funding to secure part-time Psychological assistance for firefighters</t>
  </si>
  <si>
    <t>Portacans - Zollie Scales Park &amp; Schnur Park</t>
  </si>
  <si>
    <t>HFD</t>
  </si>
  <si>
    <t>E-20-24</t>
  </si>
  <si>
    <t>Traffic control devices - Oak Meadows Park</t>
  </si>
  <si>
    <t>H-1-24</t>
  </si>
  <si>
    <t>H-2-24</t>
  </si>
  <si>
    <t>H-3-24</t>
  </si>
  <si>
    <t>H-4-24</t>
  </si>
  <si>
    <t>H-5-24</t>
  </si>
  <si>
    <t>H-6-24</t>
  </si>
  <si>
    <t>H-7-24</t>
  </si>
  <si>
    <t>H-8-24</t>
  </si>
  <si>
    <t>H-9-24</t>
  </si>
  <si>
    <t>H-10-24</t>
  </si>
  <si>
    <t>H-11-24</t>
  </si>
  <si>
    <t>H-12-24</t>
  </si>
  <si>
    <t>H-13-24</t>
  </si>
  <si>
    <t>H-14-24</t>
  </si>
  <si>
    <t>H-15-24</t>
  </si>
  <si>
    <t>H-16-24</t>
  </si>
  <si>
    <t>H-17-24</t>
  </si>
  <si>
    <t>H-18-24</t>
  </si>
  <si>
    <t>A-15-24</t>
  </si>
  <si>
    <t>A-16-24</t>
  </si>
  <si>
    <t>A-17-24</t>
  </si>
  <si>
    <t>A-18-24</t>
  </si>
  <si>
    <t>A-19-24</t>
  </si>
  <si>
    <t>A-20-24</t>
  </si>
  <si>
    <t>A-21-24</t>
  </si>
  <si>
    <t>A-22-24</t>
  </si>
  <si>
    <t>A-23-24</t>
  </si>
  <si>
    <t>Street light - Alcott from Hollister to Knoll St.</t>
  </si>
  <si>
    <t>10 traps for residents of District A to use for trapping cats for spay/neuter</t>
  </si>
  <si>
    <t>SPARK Park - Hollibrook Elementary</t>
  </si>
  <si>
    <t>Northwest Overtime - additional funding</t>
  </si>
  <si>
    <t>Purchase of 25 additional flock cameras (license plate readers) for the Northwest and North Division</t>
  </si>
  <si>
    <t>North Overtime - additional funding</t>
  </si>
  <si>
    <t>Ovetime - Animal Cruelty Team</t>
  </si>
  <si>
    <t>Midwest Overtime - nights and weekends</t>
  </si>
  <si>
    <t>CASE for Kids - Spring Spirit</t>
  </si>
  <si>
    <t>B-10-24</t>
  </si>
  <si>
    <t>B-11-24</t>
  </si>
  <si>
    <t>B-12-24</t>
  </si>
  <si>
    <t>B-13-24</t>
  </si>
  <si>
    <t>B-14-24</t>
  </si>
  <si>
    <t>B-15-24</t>
  </si>
  <si>
    <t>BeSuccessful</t>
  </si>
  <si>
    <t>Small repairs ($5,000 or less) of homes of seniors and disabled constituents</t>
  </si>
  <si>
    <t>C-16-24</t>
  </si>
  <si>
    <t>C-17-24</t>
  </si>
  <si>
    <t>C-18-24</t>
  </si>
  <si>
    <t>C-19-24</t>
  </si>
  <si>
    <t>C-20-24</t>
  </si>
  <si>
    <t>C-21-24</t>
  </si>
  <si>
    <t>C-22-24</t>
  </si>
  <si>
    <t>C-23-24</t>
  </si>
  <si>
    <t>C-24-24</t>
  </si>
  <si>
    <t>C-25-24</t>
  </si>
  <si>
    <t>C-26-24</t>
  </si>
  <si>
    <t>SPARK Park - Baker Elementary</t>
  </si>
  <si>
    <t>3rd Annual Families with PRIDE Festival</t>
  </si>
  <si>
    <t>BookLink at African American Library at the Gregory School</t>
  </si>
  <si>
    <t>CASE for Kids</t>
  </si>
  <si>
    <t>Ditch Maintenance Program</t>
  </si>
  <si>
    <t>Memorial Park Conservancy Camp Logan marker</t>
  </si>
  <si>
    <t>Central - Overitme for bar/nightclub crime</t>
  </si>
  <si>
    <t>Houston Open 2024 - city booth</t>
  </si>
  <si>
    <t>Green Stormwater Infrastructure study at Rice University</t>
  </si>
  <si>
    <t xml:space="preserve">Annual District C allocation for SW Division Overtime </t>
  </si>
  <si>
    <t xml:space="preserve">To support the lifesaving healthcare services and screenings that Planned Parenthood Gulf Coast provides </t>
  </si>
  <si>
    <t>MOSE</t>
  </si>
  <si>
    <t>D-21-24</t>
  </si>
  <si>
    <t>D-22-24</t>
  </si>
  <si>
    <t>D-23-24</t>
  </si>
  <si>
    <t>D-24-24</t>
  </si>
  <si>
    <t>D-25-24</t>
  </si>
  <si>
    <t>D-26-24</t>
  </si>
  <si>
    <t>D-27-24</t>
  </si>
  <si>
    <t>D-28-24</t>
  </si>
  <si>
    <t>D-29-24</t>
  </si>
  <si>
    <t>D-30-24</t>
  </si>
  <si>
    <t>D-31-24</t>
  </si>
  <si>
    <t>D-32-24</t>
  </si>
  <si>
    <t>D-33-24</t>
  </si>
  <si>
    <t>D-34-24</t>
  </si>
  <si>
    <t>D-35-24</t>
  </si>
  <si>
    <t>D-36-24</t>
  </si>
  <si>
    <t>D-37-24</t>
  </si>
  <si>
    <t>D-38-24</t>
  </si>
  <si>
    <t>D-39-24</t>
  </si>
  <si>
    <t>D-40-24</t>
  </si>
  <si>
    <t>D-41-24</t>
  </si>
  <si>
    <t>D-42-24</t>
  </si>
  <si>
    <t>D-43-24</t>
  </si>
  <si>
    <t>D-44-24</t>
  </si>
  <si>
    <t>D-45-24</t>
  </si>
  <si>
    <t>D-46-24</t>
  </si>
  <si>
    <t xml:space="preserve">Portable A/Cs for Seniors </t>
  </si>
  <si>
    <t xml:space="preserve">Overtime - Southeast </t>
  </si>
  <si>
    <t>Purchase of TNR cages for the residents of Central City</t>
  </si>
  <si>
    <t>SPARK Park - Mading Elementary</t>
  </si>
  <si>
    <t>AIDS Memorial Garden - remove and clean debris</t>
  </si>
  <si>
    <t xml:space="preserve">Senior Residential Repair Program with Harris County Area Agency on Aging </t>
  </si>
  <si>
    <t>Portable A/Cs for Seniors (2)</t>
  </si>
  <si>
    <t>Harris County Area Agency on Aging - YWCA Houston - Senior Nutrition Program</t>
  </si>
  <si>
    <t>Harris County Area Agency on Aging - Older American Month Program Support</t>
  </si>
  <si>
    <t>E-21-24</t>
  </si>
  <si>
    <t>E-22-24</t>
  </si>
  <si>
    <t>E-23-24</t>
  </si>
  <si>
    <t>E-24-24</t>
  </si>
  <si>
    <t>E-25-24</t>
  </si>
  <si>
    <t>E-26-24</t>
  </si>
  <si>
    <t>E-27-24</t>
  </si>
  <si>
    <t>E-28-24</t>
  </si>
  <si>
    <t>E-29-24</t>
  </si>
  <si>
    <t>E-30-24</t>
  </si>
  <si>
    <t>E-31-24</t>
  </si>
  <si>
    <t>E-32-24</t>
  </si>
  <si>
    <t>E-33-24</t>
  </si>
  <si>
    <t>E-34-24</t>
  </si>
  <si>
    <t>Microchipping/Spay &amp; Neuter - Kingwood Community Center and the Clear Lake Ellington Recycling Center</t>
  </si>
  <si>
    <t>HPD - Clear Lake - Apex VR Training Simulator</t>
  </si>
  <si>
    <t>Bay Area Houston Economic Partnership</t>
  </si>
  <si>
    <t>Installation of bollards at Wilson-Memorial Park</t>
  </si>
  <si>
    <t>HPD-Kingwood Division - Polaris utility vehicle with lights and sirens</t>
  </si>
  <si>
    <t>Kingwood METRO Park &amp; Ride and Clear Lake-Ellington Recycling Center - once monthly electronic recycling services</t>
  </si>
  <si>
    <t>Kingwood METRO Park &amp; Ride and Clear Lake-Ellington Recycling Center - security for electronic recycling events</t>
  </si>
  <si>
    <t>Installation of two concrete pads and picnic tables that were removed during renovations of the park - Oak Meadows Park</t>
  </si>
  <si>
    <t>HPD-Clear Lake - overtime funds to support high level of crime apartments and businesses</t>
  </si>
  <si>
    <t>HPD-Kingwood - overtime funds to support high level of crime apartments and businesses</t>
  </si>
  <si>
    <t>SPARK Park - Pearl Hall Elementary</t>
  </si>
  <si>
    <t>Assisting HPD with cleanout @ 5110 Maple Terrace</t>
  </si>
  <si>
    <t>F-17-24</t>
  </si>
  <si>
    <t>F-18-24</t>
  </si>
  <si>
    <t>F-19-24</t>
  </si>
  <si>
    <t>F-20-24</t>
  </si>
  <si>
    <t>F-21-24</t>
  </si>
  <si>
    <t>F-22-24</t>
  </si>
  <si>
    <t>F-23-24</t>
  </si>
  <si>
    <t>F-24-24</t>
  </si>
  <si>
    <t>F-25-24</t>
  </si>
  <si>
    <t>F-26-24</t>
  </si>
  <si>
    <t>R/R panel @ 2743 Synott Rd.</t>
  </si>
  <si>
    <t>Improve crosswalks, repair potholes and improve traffic signage in Leland TIRZ area ($175,000)</t>
  </si>
  <si>
    <t>Shepherd Park Terrace - speed cushions ($59,800)</t>
  </si>
  <si>
    <t>Kashmere Gardens neighborhood - speed cushions ($63,900)</t>
  </si>
  <si>
    <t>Fontain neighborhood - speed cushions ($200,900)</t>
  </si>
  <si>
    <t>Overlay - Airport Blvd. at 288, traveling east to Oakmoor ($151,000)</t>
  </si>
  <si>
    <t>NTMP - 6546-15 Chocolate Bayou ($34,200)</t>
  </si>
  <si>
    <t>NTMP - Kingdom Come Place 7133-21 ($29,900)</t>
  </si>
  <si>
    <t>NTMP - 7320-23 Riverside ($19,900)</t>
  </si>
  <si>
    <t>NTMP - 7312-23 Brookehaven ($34,000)</t>
  </si>
  <si>
    <t>NTMP - 6649-16 Inwood Terrace ($73,000)</t>
  </si>
  <si>
    <t>NTMP - 6200-6900 Milart (5030 Enyart-5031 Yellowstone) ($158,000)</t>
  </si>
  <si>
    <t>Sidewalk Connection - El Dorado Blvd. ($14,500)</t>
  </si>
  <si>
    <t>Panel replacement - Kingwood Drive from Timber Shade to Willow Terrace ($133,940)</t>
  </si>
  <si>
    <t>Remove/replace gutter - Kingwood Drive at Woodland Hills ($28,000)</t>
  </si>
  <si>
    <t>Panel replacement - Bay Area Blvd from Graduate Dr to Horsepen Bayou ($35,395)</t>
  </si>
  <si>
    <t>New ramp - Middlebrook and Hickory Knoll ($25,000)</t>
  </si>
  <si>
    <t>Panel replacement - Bay Area Blvd from El Camino Real to Saturn Ln ($75,000)</t>
  </si>
  <si>
    <t>NTMP - North Woodland Hills (Hidden Pines Dr; Oak Shores; Tree Lane) ($34,900)</t>
  </si>
  <si>
    <t>Oak Harbor Subdivision- along Wispwind Dr from South Dairy Ashford Rd to 7202 Valeview Dr and to 7315 Treewater Dr. ($130,000)</t>
  </si>
  <si>
    <t>Remove/Replace Sidewalk (assigned to contractor) - Ashling Drive.  ($60,000)</t>
  </si>
  <si>
    <t>Oak Harbor Subdivision (near the intersection of S. Dairy Ashford and Wispwind Dr.) - panel replacement.  Approved in FY23 (F-22-23) and this is the remaining balance. ($9,622.25)</t>
  </si>
  <si>
    <t>NTMP (concept planning, final approved map needed) 7030-20 Bellaire West - ($79,300)</t>
  </si>
  <si>
    <t>Jarvis Street (Richmond-Clarkcrest) &amp; Clarkcrest (Fondren-Jeanetta) - Overlay - ($191,675.00)</t>
  </si>
  <si>
    <t xml:space="preserve">Ashton Village speed cushion </t>
  </si>
  <si>
    <t>FLOCK cameras - 50 + 5</t>
  </si>
  <si>
    <t>HOT Team Equipment</t>
  </si>
  <si>
    <t>6667-16 - Westhollow NTMP request for speed calming devices</t>
  </si>
  <si>
    <t>Brays Forest section 1 - 7334-23 NTMP request</t>
  </si>
  <si>
    <t>Westpark Village - 7315-23 NTMP request</t>
  </si>
  <si>
    <t>Parkridge 7402-24 - boundaries: Eldridge, Westpark, Synott, Brays Bayou - NTMP speed cushion installation</t>
  </si>
  <si>
    <t>Ashford Point - 7336-23 - NTMP request for traffic calming devices</t>
  </si>
  <si>
    <t>G-9-24</t>
  </si>
  <si>
    <t>G-10-24</t>
  </si>
  <si>
    <t>G-11-24</t>
  </si>
  <si>
    <t>G-12-24</t>
  </si>
  <si>
    <t>G-13-24</t>
  </si>
  <si>
    <t>G-15-24</t>
  </si>
  <si>
    <t>G-14-24</t>
  </si>
  <si>
    <t>G-16-24</t>
  </si>
  <si>
    <t>G-17-24</t>
  </si>
  <si>
    <t>G-18-24</t>
  </si>
  <si>
    <t>G-19-24</t>
  </si>
  <si>
    <t>G-20-24</t>
  </si>
  <si>
    <t>G-21-24</t>
  </si>
  <si>
    <t>G-22-24</t>
  </si>
  <si>
    <t>G-23-24</t>
  </si>
  <si>
    <t>G-24-24</t>
  </si>
  <si>
    <t>G-25-24</t>
  </si>
  <si>
    <t>G-26-24</t>
  </si>
  <si>
    <t>G-27-24</t>
  </si>
  <si>
    <t>G-28-24</t>
  </si>
  <si>
    <t>G-29-24</t>
  </si>
  <si>
    <t>G-30-24</t>
  </si>
  <si>
    <t>G-31-24</t>
  </si>
  <si>
    <t>G-32-24</t>
  </si>
  <si>
    <t>G-33-24</t>
  </si>
  <si>
    <t>G-34-24</t>
  </si>
  <si>
    <t>G-35-24</t>
  </si>
  <si>
    <t>G-36-24</t>
  </si>
  <si>
    <t>G-37-24</t>
  </si>
  <si>
    <t>G-38-24</t>
  </si>
  <si>
    <t>G-39-24</t>
  </si>
  <si>
    <t>G-40-24</t>
  </si>
  <si>
    <t>G-41-24</t>
  </si>
  <si>
    <t>G-42-24</t>
  </si>
  <si>
    <t>Sidewalk replacement - on the east side of Kirkwood, south of Taylorcrest Rd. to 708 N. Kirkwood ($25K)</t>
  </si>
  <si>
    <t>Crosswalk markings - intersection of Wilcrest and Apple Tree ($20k)</t>
  </si>
  <si>
    <t>Install pedestrian crosswalks - Intersection of Wilcrest and Indian Creek ($8k)</t>
  </si>
  <si>
    <t>HPD Mounted Patrol</t>
  </si>
  <si>
    <t>Central/Midwest/Westside</t>
  </si>
  <si>
    <t>For annual lease of 50 Flock Cameras within the borders of District G</t>
  </si>
  <si>
    <t>Overtime - Westside</t>
  </si>
  <si>
    <t>Overtime - Central</t>
  </si>
  <si>
    <t>Supplies for HPD Midwest Explorers Program</t>
  </si>
  <si>
    <t>Intersection of Clear Spring Drive and Memorial Drive - crosswalk refresh</t>
  </si>
  <si>
    <t>HPD Midwest Patrol - Drunk Busters 10 Pack of Goggles</t>
  </si>
  <si>
    <t>HPD Midwest - Holiday crime reduction overtime</t>
  </si>
  <si>
    <t>Crosswalk refresh - intersection of Clear Spring Drive/Memorial Drive ($15k)</t>
  </si>
  <si>
    <t>Panel Replace - near 12115 Old Oaks Drive ($17k)</t>
  </si>
  <si>
    <t>Purchase of 150 copies of "Elements of a Crime" for HPD Midwest Patrol</t>
  </si>
  <si>
    <t xml:space="preserve">Safety improvements at intersection of Taylorcrest and Brittmoore </t>
  </si>
  <si>
    <t>SPARK Park - Askew Elementary</t>
  </si>
  <si>
    <t>Mini Roundabout - Intersection of Briarwest Circle and Briarwest Blvd ($140k)</t>
  </si>
  <si>
    <t>Install two sidewalk ramps - Intersection of Clearfork Drive and Lashbrook Drive ($18k)</t>
  </si>
  <si>
    <t>Sidewalk Replacement - Kirkwood (roughly in between Kimberley and Taylorcrest) ($60,850)</t>
  </si>
  <si>
    <t>Remove and replace sidewalks and install ramps - intersection of Lashbrook Drive and Drakemill Drive ($20k)</t>
  </si>
  <si>
    <t>Replace street panels to help rainwater flow towards drainage inlet - Around 10614 Cranbrook ($70k)</t>
  </si>
  <si>
    <t>Install sidewalk ramps - Intersection of Heathwood Drive and Heathwood Court ($18k)</t>
  </si>
  <si>
    <t>Add a single sidewalk ramp on SW corner of the intersection of Parkway Plaza Drive and Brimhurst ($5k)</t>
  </si>
  <si>
    <t>Install new sidewalk - Claremont Drive (in between Chevy Chase Drive and San Felipe Street) ($31.5k)</t>
  </si>
  <si>
    <t>Additional traffic enforcement around Beltway 8 construction</t>
  </si>
  <si>
    <t>Safe Exchange signage for HPD Westside Division</t>
  </si>
  <si>
    <t>Install Crosswalk Markings at Intersection of Tapper Hill Drive and Parkway Plaza Drive</t>
  </si>
  <si>
    <t>Installation of Water-Filled Barriers @ 2220 Avenida La Quinta</t>
  </si>
  <si>
    <t>Country Village Neighborhood - Install sidewalk ramps at four intersections in the Country Village neighborhood</t>
  </si>
  <si>
    <t>Sidewalk Replace @ Fountain View (from Woodway to Sugar Hill on the west side)</t>
  </si>
  <si>
    <t>H-19-24</t>
  </si>
  <si>
    <t>H-20-24</t>
  </si>
  <si>
    <t>H-21-24</t>
  </si>
  <si>
    <t>H-22-24</t>
  </si>
  <si>
    <t>H-23-24</t>
  </si>
  <si>
    <t>H-24-24</t>
  </si>
  <si>
    <t>H-25-24</t>
  </si>
  <si>
    <t>H-26-24</t>
  </si>
  <si>
    <t>H-27-24</t>
  </si>
  <si>
    <t>H-28-24</t>
  </si>
  <si>
    <t>H-29-24</t>
  </si>
  <si>
    <t>H-30-24</t>
  </si>
  <si>
    <t>H-31-24</t>
  </si>
  <si>
    <t>H-32-24</t>
  </si>
  <si>
    <t>H-33-24</t>
  </si>
  <si>
    <t>Install Sidewalk Ramps at Gladewick Drive and Ambergate Drive ($12,000)</t>
  </si>
  <si>
    <t>Carriage Hill Drive and Kent Oak Drive - install Sidewalk Ramps ($12,000)</t>
  </si>
  <si>
    <t>Median Repairs @ intersection of Briarhills Parkway/Highway 6 ($9,500)</t>
  </si>
  <si>
    <t>4 bike connectors surrounding Moody Park</t>
  </si>
  <si>
    <t>Matching Grants - Blue Tiles Norhill First Ward Esplanade Beautification Project</t>
  </si>
  <si>
    <t>Cliff Tuttle Skatepark upgrades</t>
  </si>
  <si>
    <t xml:space="preserve">Safety improvements - Houston Ave to Woodland Park </t>
  </si>
  <si>
    <t>Love Your Pet Month BARC Clinic Wellness Days</t>
  </si>
  <si>
    <t xml:space="preserve">Pet Meds to be distributed during Love Your Pet Month. </t>
  </si>
  <si>
    <t>Removal of dead trees in District H parks</t>
  </si>
  <si>
    <t>Safety improvements at the intersection of Houston and Crockett</t>
  </si>
  <si>
    <t>NTMP Application - Northside/Northline - Project ID: 7108-21</t>
  </si>
  <si>
    <t>NTMP Application - North Norhill - Project ID: 6741-17</t>
  </si>
  <si>
    <t>Speed cushions - Northline ($59,600)</t>
  </si>
  <si>
    <t>Speed cushions - Meadow Lea II 6673-16 ($62,700)</t>
  </si>
  <si>
    <t>NTMP Application - Second Ward 2 - Project ID: 7303-23 ($59,300)</t>
  </si>
  <si>
    <t>NTMP Application - Denver Harbor 3 - Project ID: 7122-21 ($54,800)</t>
  </si>
  <si>
    <t>NTMP Application - Echo Park - Project ID: 6551-15 ($71,250)</t>
  </si>
  <si>
    <t>NTMP Application - Millicent - Project ID: 7226-22 ($51,300)</t>
  </si>
  <si>
    <t>NTMP Application - Trinity Garden - Project ID: 7109-21 ($18,150)</t>
  </si>
  <si>
    <t>I-10-24</t>
  </si>
  <si>
    <t>I-11-24</t>
  </si>
  <si>
    <t>I-12-24</t>
  </si>
  <si>
    <t>I-13-24</t>
  </si>
  <si>
    <t>I-14-24</t>
  </si>
  <si>
    <t>I-15-24</t>
  </si>
  <si>
    <t>I-16-24</t>
  </si>
  <si>
    <t>I-17-24</t>
  </si>
  <si>
    <t>I-18-24</t>
  </si>
  <si>
    <t>I-19-24</t>
  </si>
  <si>
    <t>I-20-24</t>
  </si>
  <si>
    <t>I-21-24</t>
  </si>
  <si>
    <t>I-22-24</t>
  </si>
  <si>
    <t>I-23-24</t>
  </si>
  <si>
    <t>I-24-24</t>
  </si>
  <si>
    <t>I-25-24</t>
  </si>
  <si>
    <t>I-26-24</t>
  </si>
  <si>
    <t>I-27-24</t>
  </si>
  <si>
    <t>I-28-24</t>
  </si>
  <si>
    <t>I-29-24</t>
  </si>
  <si>
    <t>I-30-24</t>
  </si>
  <si>
    <t>I-31-24</t>
  </si>
  <si>
    <t>Office equipment essentials for Eastside Substation</t>
  </si>
  <si>
    <t>Plaques memorialize the actions of City Council in the restoration of the Gus Wortham Park Golf Course</t>
  </si>
  <si>
    <t>Eastside - DRT OT</t>
  </si>
  <si>
    <t>Eastside - services for unshelteed individuals</t>
  </si>
  <si>
    <t>Overtime for Police Office address Animal Cruelty</t>
  </si>
  <si>
    <t>Spade &amp; Neuter Services</t>
  </si>
  <si>
    <t>30 flock cameras</t>
  </si>
  <si>
    <t>Lawndale Dog Park - update park amenities</t>
  </si>
  <si>
    <t>Sidewalks - Fierfield Street, from McGregor Way to Idylwood Dr. ($51,393)</t>
  </si>
  <si>
    <t>Sidewalks - Wildwood Way from 6702 Wildwood to Wayside Drive ($75,317.25)</t>
  </si>
  <si>
    <t>Street Modification - Emancipation/Congress ($17,000)</t>
  </si>
  <si>
    <t>Curb ramp repair - Meadowlawn/Idlywood Drive ($20,000)</t>
  </si>
  <si>
    <t>Curb repair - Meadowlawn/N. MacGregory Way ($10,000)</t>
  </si>
  <si>
    <t>Curb repair - Fairfield/Idylwood ($20,000)</t>
  </si>
  <si>
    <t>Curb repair - Fairfield/N. MacGregor Way ($10,000)</t>
  </si>
  <si>
    <t>Curb repair - Wildwood Way/ Idylwood Drive ($20,000)</t>
  </si>
  <si>
    <t>Curb repair - Wildwood Way / Wayside Drive ($10,000)</t>
  </si>
  <si>
    <t>Curb repair - Wildwood Way / N. MacGregor Way ($10,000)</t>
  </si>
  <si>
    <t>Sidewalk - Sunnyland ($29,800)</t>
  </si>
  <si>
    <t>NTMP - Pecan Park II ($86,700)</t>
  </si>
  <si>
    <t>NTMP - Glenbrook Valley II ($81,750)</t>
  </si>
  <si>
    <t>NTMP - Songwood ($105,000)</t>
  </si>
  <si>
    <t>J-30-24</t>
  </si>
  <si>
    <t>J-31-24</t>
  </si>
  <si>
    <t>J-32-24</t>
  </si>
  <si>
    <t>J-33-24</t>
  </si>
  <si>
    <t>J-34-24</t>
  </si>
  <si>
    <t>J-35-24</t>
  </si>
  <si>
    <t>J-36-24</t>
  </si>
  <si>
    <t>J-38-24</t>
  </si>
  <si>
    <t>J-39-24</t>
  </si>
  <si>
    <t>J-40-24</t>
  </si>
  <si>
    <t>J-41-24</t>
  </si>
  <si>
    <t>J-42-24</t>
  </si>
  <si>
    <t>J-43-24</t>
  </si>
  <si>
    <t>J-44-24</t>
  </si>
  <si>
    <t>J-45-24</t>
  </si>
  <si>
    <t>J-46-24</t>
  </si>
  <si>
    <t>J-47-24</t>
  </si>
  <si>
    <t>J-48-24</t>
  </si>
  <si>
    <t>J-49-24</t>
  </si>
  <si>
    <t>J-37-24</t>
  </si>
  <si>
    <t>HTV</t>
  </si>
  <si>
    <t>Flock cameras - 2 additional</t>
  </si>
  <si>
    <t>Supplemental Maintenance Team</t>
  </si>
  <si>
    <t>Panel replacement - 7011 Mobud Dr. IssueID01371J ($40,500)</t>
  </si>
  <si>
    <t>8621 Robindell - IssueID01391J At the 8621 Robindell Location - Implement sidewalk on the Grape street portion so it may connect with Robindell St.  - ($19,000)</t>
  </si>
  <si>
    <t>ADA ramps - intersection of Pella &amp; Concho ($60,000)</t>
  </si>
  <si>
    <t>ADA ramps - intersection of Bob White &amp; Jason ($15,000)</t>
  </si>
  <si>
    <t>New sidewalk - Plainfield between Benning and Sanford (east) - CDSF request Issue ID 1441 ($30k)</t>
  </si>
  <si>
    <t>New sidewalk - IssueID00231J Bissonnet between s Gessner and the Braeburn country blue entrance - ($90k)</t>
  </si>
  <si>
    <t>District J NTMP 7134-21 ($30k)</t>
  </si>
  <si>
    <t>S. Gessner - Polaris ATV</t>
  </si>
  <si>
    <t>Illegal Dumping/Abatement Team</t>
  </si>
  <si>
    <t>Seniors, Veterans, and Disabled Home Repair - ILA w/Southwest Management District</t>
  </si>
  <si>
    <t>ILA - SW Management District and HTV producing PSAs</t>
  </si>
  <si>
    <t>BARC - Team Feral (2)</t>
  </si>
  <si>
    <t>Panel Replacement - Road segment west of the McAvoy and Jason intersection adjacent to McNamara elementary (pick up and drop off zone) IssueID01451J - Remove and replace the concrete panels in that section only for a cost of ($78,600)</t>
  </si>
  <si>
    <t>BARC sweep - District J Braeburn Valley West and Sharpstown</t>
  </si>
  <si>
    <t>Clarewood and Renwick Clarewood and Rampart ($2,500)</t>
  </si>
  <si>
    <t>IssueID01501J - Project Type Remove/Replace Sidewalk ($2,500)</t>
  </si>
  <si>
    <t>IssueID01471J South Gessner and Ariel St ($12,000)</t>
  </si>
  <si>
    <t>Jason and South Gessner Intersection - closest nearby address: 8797 S Gessner Rd ($12,000)</t>
  </si>
  <si>
    <t>K-11-24</t>
  </si>
  <si>
    <t>K-12-24</t>
  </si>
  <si>
    <t>K-13-24</t>
  </si>
  <si>
    <t>K-14-24</t>
  </si>
  <si>
    <t>K-15-24</t>
  </si>
  <si>
    <t>K-16-24</t>
  </si>
  <si>
    <t>K-17-24</t>
  </si>
  <si>
    <t>K-18-24</t>
  </si>
  <si>
    <t>K-19-24</t>
  </si>
  <si>
    <t>K-20-24</t>
  </si>
  <si>
    <t>HP ISSUE ID 00831K - to replace concrete panels in the Fort Bend Houston Quail Run community in District K ($500,000)</t>
  </si>
  <si>
    <t>Mounted Patrol sponsorship</t>
  </si>
  <si>
    <t>Breast Cancer Awareness event</t>
  </si>
  <si>
    <t xml:space="preserve"> District K - Willowbend Blvd. at W. Bellfort Ave. Connectivity Study - to eliminate those gaps for travelers of all modes, improving safety, quality of life and economic development</t>
  </si>
  <si>
    <t>To mitigate the speeding and prevent "donut" spinning on the parking lot at Townwood Park.</t>
  </si>
  <si>
    <t>ISSUE ID 0831K - Replace concrete panels at: 16419 Quail Park - Cost $50,601.78 16511 Quail Park - Cost $38,698.14 ($89,299.92)</t>
  </si>
  <si>
    <t>Annual Community Shred Day</t>
  </si>
  <si>
    <t>ISSUE ID 00891K - sidewalk replacement on walk path</t>
  </si>
  <si>
    <t>Texas Black Expo</t>
  </si>
  <si>
    <t>HPW IssueID00901K: Replace several sidewalks in Corinthian Pointe neighborhood, those on 13500 block of Nia Place, Faith Place streets</t>
  </si>
  <si>
    <t>FY2023 ROLLOVER</t>
  </si>
  <si>
    <t>TOTAL FY2024 BUDGET</t>
  </si>
  <si>
    <t>FY2024 OPERATING BUDGET</t>
  </si>
  <si>
    <t>A-24-24</t>
  </si>
  <si>
    <t>A-25-24</t>
  </si>
  <si>
    <t>A-26-24</t>
  </si>
  <si>
    <t>A-27-24</t>
  </si>
  <si>
    <t>A-28-24</t>
  </si>
  <si>
    <t>B-16-24</t>
  </si>
  <si>
    <t>A-29-24</t>
  </si>
  <si>
    <t>A-30-24</t>
  </si>
  <si>
    <t>B-17-24</t>
  </si>
  <si>
    <t>C-27-24</t>
  </si>
  <si>
    <t>C-28-24</t>
  </si>
  <si>
    <t>C-29-24</t>
  </si>
  <si>
    <t>C-30-24</t>
  </si>
  <si>
    <t>C-31-24</t>
  </si>
  <si>
    <t>C-32-24</t>
  </si>
  <si>
    <t>C-33-24</t>
  </si>
  <si>
    <t>C-34-24</t>
  </si>
  <si>
    <t>C-35-24</t>
  </si>
  <si>
    <t>D-47-24</t>
  </si>
  <si>
    <t>F-27-24</t>
  </si>
  <si>
    <t>F-28-24</t>
  </si>
  <si>
    <t>F-29-24</t>
  </si>
  <si>
    <t>F-30-24</t>
  </si>
  <si>
    <t>F-31-24</t>
  </si>
  <si>
    <t>F-32-24</t>
  </si>
  <si>
    <t>G-43-24</t>
  </si>
  <si>
    <t>G-44-24</t>
  </si>
  <si>
    <t>H-34-24</t>
  </si>
  <si>
    <t>H-35-24</t>
  </si>
  <si>
    <t>H-36-24</t>
  </si>
  <si>
    <t>H-37-24</t>
  </si>
  <si>
    <t>H-38-24</t>
  </si>
  <si>
    <t>H-39-24</t>
  </si>
  <si>
    <t>H-40-24</t>
  </si>
  <si>
    <t>H-41-24</t>
  </si>
  <si>
    <t>H-42-24</t>
  </si>
  <si>
    <t>H-43-24</t>
  </si>
  <si>
    <t>I-32-24</t>
  </si>
  <si>
    <t>I-33-24</t>
  </si>
  <si>
    <t>J-50-24</t>
  </si>
  <si>
    <t>J-51-24</t>
  </si>
  <si>
    <t>J-52-24</t>
  </si>
  <si>
    <t>J-53-24</t>
  </si>
  <si>
    <t>J-54-24</t>
  </si>
  <si>
    <t>J-55-24</t>
  </si>
  <si>
    <t>J-56-24</t>
  </si>
  <si>
    <t>J-57-24</t>
  </si>
  <si>
    <t>K-21-24</t>
  </si>
  <si>
    <t xml:space="preserve">Pavement marking - Westview at Pech by Valley Oaks Elementary </t>
  </si>
  <si>
    <t>Intersection at TC Jester and Holder Forest - Remove and replace ramp ($3,295)</t>
  </si>
  <si>
    <t>Kenilworth (Silber to Buckingham) - street overlay ($207,172)</t>
  </si>
  <si>
    <t>Karbach Rd. (Hempstead to Dacoma) - street overlay ($289,533)</t>
  </si>
  <si>
    <t>Sidewalks at 9700 block of Hammerly (corner at Elmgate)</t>
  </si>
  <si>
    <t xml:space="preserve">10 Dog Cages </t>
  </si>
  <si>
    <t>Houston Toolbank - Additional tools for disaster response</t>
  </si>
  <si>
    <t>Stray dog roundup</t>
  </si>
  <si>
    <t>Credible Messengers awarded to Collective Action 4 Youth</t>
  </si>
  <si>
    <t>(Metro) Trail &amp; Arlington Intersection Improvement ($25k)</t>
  </si>
  <si>
    <t xml:space="preserve">SPARK Parks - Stevens Elementary &amp; Harvard Elementary </t>
  </si>
  <si>
    <t xml:space="preserve">Interfaith Ministries Animeals </t>
  </si>
  <si>
    <t>3rd Rain Barrel Sale</t>
  </si>
  <si>
    <t>BARC Rescue Rally</t>
  </si>
  <si>
    <t>Memorial Park Conservancy's installation of 3 cameras to deter vandalism</t>
  </si>
  <si>
    <t>Greenbriar and Bartlett + Shephered and Bartlett - sidewalk restriping</t>
  </si>
  <si>
    <t>Air monitor subscription for sites in District C</t>
  </si>
  <si>
    <t>Tennis/pickleball courts line striping</t>
  </si>
  <si>
    <t xml:space="preserve">SPARK Park - Lockhart Elementary   </t>
  </si>
  <si>
    <t>The WOW Project - District F Alief Community Garden 8409 1/2 Dairy View Lane, Houston, TX</t>
  </si>
  <si>
    <t>Traffic Signal Control Cabinet (TSCC) Mini-Murals</t>
  </si>
  <si>
    <t>Career Recovery Resources - Good Neighbor Program</t>
  </si>
  <si>
    <t>F-18-24 - Houston Tool Bank(Allocating additional funds for equipment).  To ensure emergency preparedness for District F</t>
  </si>
  <si>
    <t>Animal Enforcement officer overtime sweeps</t>
  </si>
  <si>
    <t>Meals on Wheels - Senior Program</t>
  </si>
  <si>
    <t>Panel Replacement - 222 Vanderpool Lane</t>
  </si>
  <si>
    <t xml:space="preserve">HPD Westside Patrol - Overtime </t>
  </si>
  <si>
    <t>Overtime - Central Command</t>
  </si>
  <si>
    <t>Overtime - North Command</t>
  </si>
  <si>
    <t>Clarity Data License Renewal PM2.5 &amp; NO2 Data License Renewal</t>
  </si>
  <si>
    <t>FLOCK Cameras</t>
  </si>
  <si>
    <t>Ovetime - HPD - North East Command</t>
  </si>
  <si>
    <t>Overtime - Downtown Command</t>
  </si>
  <si>
    <t>Overtime - HPD - North Belt Command</t>
  </si>
  <si>
    <t>Overtime - HPD - South Central Command</t>
  </si>
  <si>
    <t>Donovan Terrace - NTMP Application</t>
  </si>
  <si>
    <t>Career and Recovery partners with DON through the Good Neighbor Program - Cleanup services</t>
  </si>
  <si>
    <t xml:space="preserve">ALMAAHH Complex Facility - Support Latino Cultural Complex </t>
  </si>
  <si>
    <t>CRR services for community clean-up of storm debris and downed trees. Post-storm (5/17/24) clean-up.</t>
  </si>
  <si>
    <t>7718 Clarewood - CDSF request Issue ID 1531 - Replace curb and implement (replace) two portions of ADA at Lugary/Clarewood ($12k)</t>
  </si>
  <si>
    <t>CASE for Kids Awards through the Harris County Department of Education $15K to The Center for Pursuit $5K to SEWA</t>
  </si>
  <si>
    <t>Robindell and Darnell - replace ADA ramp ($14k)</t>
  </si>
  <si>
    <t>Robindell and Indigo - replace ADA ramp ($14k)</t>
  </si>
  <si>
    <t>Carlota Court and Reamer - replace ADA ramp ($14k)</t>
  </si>
  <si>
    <t>Replace damaged curb at 3105 McCulloch Cir. - ($1.5k)</t>
  </si>
  <si>
    <t>NTMP - Speed Cushions - partner with TIRZ 1 via an Interlocal Agreement to assist with several speed cushions within their project in District J.  ($47.5K)</t>
  </si>
  <si>
    <t>2024 Boat Right 20 Classic - purchase of high water rescue boat</t>
  </si>
  <si>
    <t>TOWNWOOD PARK SUMMER WORKER ($10,800)</t>
  </si>
  <si>
    <t>A-31-24</t>
  </si>
  <si>
    <t>A-32-24</t>
  </si>
  <si>
    <t xml:space="preserve">10 Rigid Traps for stray dogs </t>
  </si>
  <si>
    <t>White Oak Conference Center, Carverdale Community Center, Memorial Assistance Ministries - generators</t>
  </si>
  <si>
    <t>B-18-24</t>
  </si>
  <si>
    <t>B-19-24</t>
  </si>
  <si>
    <t>B-20-24</t>
  </si>
  <si>
    <t>B-21-24</t>
  </si>
  <si>
    <t>B-22-24</t>
  </si>
  <si>
    <t>Pay for inspector(s) to spend more time in District B</t>
  </si>
  <si>
    <t>Credible Messenger program</t>
  </si>
  <si>
    <t>Smokey Jasper Park gate</t>
  </si>
  <si>
    <t>Quiet zone - Little York and Wayside</t>
  </si>
  <si>
    <t>Courtney Johnson Rose</t>
  </si>
  <si>
    <t>C-36-24</t>
  </si>
  <si>
    <t>C-37-24</t>
  </si>
  <si>
    <t>C-38-24</t>
  </si>
  <si>
    <t>C-39-24</t>
  </si>
  <si>
    <t>C-40-24</t>
  </si>
  <si>
    <t>C-41-24</t>
  </si>
  <si>
    <t>C-42-24</t>
  </si>
  <si>
    <t>C-43-24</t>
  </si>
  <si>
    <t>C-44-24</t>
  </si>
  <si>
    <t>C-45-24</t>
  </si>
  <si>
    <t>Paving &amp; Inlet Improvements - Meyerland/Braeswood ($300k)</t>
  </si>
  <si>
    <t>Various pedestrian sidewalk, ramp, and or crosswalk improvements ($65k)</t>
  </si>
  <si>
    <t>Rapid Rectangular Flashing Beacon ($40k)</t>
  </si>
  <si>
    <t>Safe crossing/intersection improvements - Fourth Ward, near Gregory-Lincoln Elem ($10k)</t>
  </si>
  <si>
    <t>Overlay - Greenbriar from Holcombe to Main ($60k)</t>
  </si>
  <si>
    <t>Working with GSD to fund bike racks and installation</t>
  </si>
  <si>
    <t>DON will work with District C to create grant agreements to qualified groups (such as Friends of X Park or civic clubs)</t>
  </si>
  <si>
    <t>Urban Harvest at Gregory Lincoln Education Center</t>
  </si>
  <si>
    <t>Maintenance and improvements at HPARD locations</t>
  </si>
  <si>
    <t>Interfaith Ministries meals on wheels program to provide meals to District C residents</t>
  </si>
  <si>
    <t>E-35-24</t>
  </si>
  <si>
    <t>E-36-24</t>
  </si>
  <si>
    <t xml:space="preserve">Purchase of professional grade rescue rafts </t>
  </si>
  <si>
    <t>Purchase of necessary rescue high-water rescue equipment to aid HPD-Clear Lake officers in their mission to rescue citizens in our area during floods</t>
  </si>
  <si>
    <t>B-23-24</t>
  </si>
  <si>
    <t>Credible Messenger</t>
  </si>
  <si>
    <t>B-24-24</t>
  </si>
  <si>
    <t>Tree trimming</t>
  </si>
  <si>
    <t>B-25-24</t>
  </si>
  <si>
    <t>LPR/Flock cameras</t>
  </si>
  <si>
    <t>B-26-24</t>
  </si>
  <si>
    <t>B-27-24</t>
  </si>
  <si>
    <t>Houston Gardens</t>
  </si>
  <si>
    <t>C-46-24</t>
  </si>
  <si>
    <t>HPD Equipment</t>
  </si>
  <si>
    <t>C-47-24</t>
  </si>
  <si>
    <t>Allocate funding to Interfaith Ministries through HHD to support senior meals on wheels programming for District C residents</t>
  </si>
  <si>
    <t>C-48-24</t>
  </si>
  <si>
    <t>Urban Harvest improvements</t>
  </si>
  <si>
    <t>D-48-24</t>
  </si>
  <si>
    <t>Community Service Inspector</t>
  </si>
  <si>
    <t>D-49-24</t>
  </si>
  <si>
    <t>Community Egagement initiatives</t>
  </si>
  <si>
    <t>D-50-24</t>
  </si>
  <si>
    <t>Anti-Gang initiative</t>
  </si>
  <si>
    <t>D-51-24</t>
  </si>
  <si>
    <t>Flock cameras (20)</t>
  </si>
  <si>
    <t>D-52-24</t>
  </si>
  <si>
    <t>HPL Enhancement</t>
  </si>
  <si>
    <t>E-37-24</t>
  </si>
  <si>
    <t>Panel replacements, curb repair, striping - eastbound lanes of Kingwood Drive from Mills Branch Drive to Willow Terrace Drive ($100k)</t>
  </si>
  <si>
    <t>E-38-24</t>
  </si>
  <si>
    <t>Panel replacement - Boulder Point Ct ($28k)</t>
  </si>
  <si>
    <t>E-39-24</t>
  </si>
  <si>
    <t>Panel Replacements - Sea Liner Drive from Reseda Drive to Ramada Drive ($40.1k)</t>
  </si>
  <si>
    <t>G-45-24</t>
  </si>
  <si>
    <t>Half-closure of of Beauregard at Gessner intersection</t>
  </si>
  <si>
    <t>G-46-24</t>
  </si>
  <si>
    <t>Installation of six speed cushions on Bering and three on Augusta Dr</t>
  </si>
  <si>
    <t>G-47-24</t>
  </si>
  <si>
    <t>G-48-24</t>
  </si>
  <si>
    <t>G-49-24</t>
  </si>
  <si>
    <t>Intersection of E Broad Oaks and Briar drive - Replace sharp edge of sidewalk</t>
  </si>
  <si>
    <t>Intersection of Fountain View and Inwood - Install 3 sidewalk ramps</t>
  </si>
  <si>
    <t>Panel replacement - Frostwood Drive (in between Mossycup and Rip Van Winkle)</t>
  </si>
  <si>
    <t>H-44-24</t>
  </si>
  <si>
    <t>H-45-24</t>
  </si>
  <si>
    <t>H-46-24</t>
  </si>
  <si>
    <t>H-47-24</t>
  </si>
  <si>
    <t>H-48-24</t>
  </si>
  <si>
    <t>Houston Tool Bank tools for disaster recovery</t>
  </si>
  <si>
    <t>NTMP - East End / Second Ward</t>
  </si>
  <si>
    <t>HPD OT - Old Sixth Ward</t>
  </si>
  <si>
    <t>Safe Sidewalks - 35 Lyerly Street Lyerly &amp; Airline pending CenterPoint approval</t>
  </si>
  <si>
    <t>NTMP - Highlawn - 7224-22</t>
  </si>
  <si>
    <t>I-34-24</t>
  </si>
  <si>
    <t>I-35-24</t>
  </si>
  <si>
    <t>I-36-24</t>
  </si>
  <si>
    <t>I-37-24</t>
  </si>
  <si>
    <t>I-38-24</t>
  </si>
  <si>
    <t>I-39-24</t>
  </si>
  <si>
    <t>I-40-24</t>
  </si>
  <si>
    <t>I-41-24</t>
  </si>
  <si>
    <t>I-42-24</t>
  </si>
  <si>
    <t>Disaster Preparedness Partnership with the Houston Tool Bank</t>
  </si>
  <si>
    <t xml:space="preserve">Eastside Differential Response Team (DRT) Overtime pay </t>
  </si>
  <si>
    <t>STEM Programming from Innovation Impact Lab Inc. to students in District I.</t>
  </si>
  <si>
    <t xml:space="preserve">Beverly Hills Community Center Improvements </t>
  </si>
  <si>
    <t xml:space="preserve">Ingrando Park walking trail improvements </t>
  </si>
  <si>
    <t xml:space="preserve">Walter Jones Park improvements </t>
  </si>
  <si>
    <t>Gallegos Elementary Spark Park</t>
  </si>
  <si>
    <t>Free Little Library Program</t>
  </si>
  <si>
    <t>Health and wellness programming by Fit Houston at Mason Park.</t>
  </si>
  <si>
    <t>J-58-24</t>
  </si>
  <si>
    <t>District J Fire Station 28 Fire Station 51 Fire Station 68 - equipment upgrades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</si>
</sst>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8" formatCode="&quot;$&quot;#,##0.00_);[Red]\(&quot;$&quot;#,##0.00\)"/>
    <numFmt numFmtId="164" formatCode="_(* #,##0_);_(* \(#,##0\);_(* &quot;-&quot;??_);_(@_)"/>
    <numFmt numFmtId="165" formatCode="&quot;$&quot;#,##0"/>
  </numFmts>
  <fonts count="13" x14ac:knownFonts="1">
    <font>
      <sz val="11"/>
      <color theme="1"/>
      <name val="Calibri"/>
      <family val="2"/>
      <scheme val="minor"/>
    </font>
    <font>
      <sz val="11"/>
      <name val="Calibri"/>
      <family val="2"/>
      <scheme val="minor"/>
    </font>
    <font>
      <b/>
      <sz val="11"/>
      <name val="Calibri"/>
      <family val="2"/>
      <scheme val="minor"/>
    </font>
    <font>
      <b/>
      <sz val="11"/>
      <color theme="0"/>
      <name val="Calibri"/>
      <family val="2"/>
      <scheme val="minor"/>
    </font>
    <font>
      <sz val="11"/>
      <color theme="0"/>
      <name val="Calibri"/>
      <family val="2"/>
      <scheme val="minor"/>
    </font>
    <font>
      <b/>
      <sz val="11"/>
      <color theme="1"/>
      <name val="Calibri"/>
      <family val="2"/>
      <scheme val="minor"/>
    </font>
    <font>
      <sz val="11"/>
      <color theme="1"/>
      <name val="Calibri"/>
      <family val="2"/>
    </font>
    <font>
      <sz val="18"/>
      <color theme="0"/>
      <name val="Calibri"/>
      <family val="2"/>
      <scheme val="minor"/>
    </font>
    <font>
      <sz val="8"/>
      <name val="Calibri"/>
      <family val="2"/>
      <scheme val="minor"/>
    </font>
    <font>
      <b/>
      <sz val="11"/>
      <color theme="1"/>
      <name val="Calibri"/>
      <family val="2"/>
    </font>
    <font>
      <sz val="11"/>
      <color rgb="FF000000"/>
      <name val="Calibri"/>
      <family val="2"/>
      <scheme val="minor"/>
    </font>
    <font>
      <sz val="9"/>
      <color indexed="81"/>
      <name val="Tahoma"/>
      <family val="2"/>
    </font>
    <font>
      <b/>
      <sz val="9"/>
      <color indexed="81"/>
      <name val="Tahoma"/>
      <family val="2"/>
    </font>
  </fonts>
  <fills count="12">
    <fill>
      <patternFill patternType="none"/>
    </fill>
    <fill>
      <patternFill patternType="gray125"/>
    </fill>
    <fill>
      <patternFill patternType="solid">
        <fgColor theme="5" tint="-0.24994659260841701"/>
        <bgColor indexed="64"/>
      </patternFill>
    </fill>
    <fill>
      <patternFill patternType="solid">
        <fgColor theme="5" tint="-0.249977111117893"/>
        <bgColor indexed="64"/>
      </patternFill>
    </fill>
    <fill>
      <patternFill patternType="solid">
        <fgColor rgb="FF92D050"/>
        <bgColor indexed="64"/>
      </patternFill>
    </fill>
    <fill>
      <patternFill patternType="solid">
        <fgColor rgb="FFFF0000"/>
        <bgColor indexed="64"/>
      </patternFill>
    </fill>
    <fill>
      <patternFill patternType="solid">
        <fgColor rgb="FF00B050"/>
        <bgColor indexed="64"/>
      </patternFill>
    </fill>
    <fill>
      <patternFill patternType="solid">
        <fgColor rgb="FFFFC000"/>
        <bgColor indexed="64"/>
      </patternFill>
    </fill>
    <fill>
      <patternFill patternType="solid">
        <fgColor rgb="FF00B0F0"/>
        <bgColor indexed="64"/>
      </patternFill>
    </fill>
    <fill>
      <patternFill patternType="solid">
        <fgColor theme="7" tint="0.39997558519241921"/>
        <bgColor indexed="64"/>
      </patternFill>
    </fill>
    <fill>
      <gradientFill degree="90">
        <stop position="0">
          <color rgb="FFFFC000"/>
        </stop>
        <stop position="1">
          <color rgb="FF00B0F0"/>
        </stop>
      </gradientFill>
    </fill>
    <fill>
      <patternFill patternType="solid">
        <fgColor theme="7" tint="0.59999389629810485"/>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top/>
      <bottom style="thin">
        <color auto="1"/>
      </bottom>
      <diagonal/>
    </border>
    <border>
      <left/>
      <right/>
      <top style="thin">
        <color auto="1"/>
      </top>
      <bottom style="double">
        <color auto="1"/>
      </bottom>
      <diagonal/>
    </border>
  </borders>
  <cellStyleXfs count="1">
    <xf numFmtId="0" fontId="0" fillId="0" borderId="0"/>
  </cellStyleXfs>
  <cellXfs count="122">
    <xf numFmtId="0" fontId="0" fillId="0" borderId="0" xfId="0"/>
    <xf numFmtId="0" fontId="0" fillId="0" borderId="0" xfId="0" applyAlignment="1">
      <alignment horizontal="right"/>
    </xf>
    <xf numFmtId="0" fontId="0" fillId="2" borderId="0" xfId="0" applyFill="1" applyAlignment="1">
      <alignment horizontal="left"/>
    </xf>
    <xf numFmtId="8" fontId="0" fillId="0" borderId="0" xfId="0" applyNumberFormat="1"/>
    <xf numFmtId="0" fontId="3" fillId="3" borderId="1" xfId="0" applyFont="1" applyFill="1" applyBorder="1" applyAlignment="1">
      <alignment horizontal="left"/>
    </xf>
    <xf numFmtId="164" fontId="4" fillId="3" borderId="1" xfId="0" applyNumberFormat="1" applyFont="1" applyFill="1" applyBorder="1" applyAlignment="1">
      <alignment horizontal="right"/>
    </xf>
    <xf numFmtId="0" fontId="4" fillId="3" borderId="3" xfId="0" applyFont="1" applyFill="1" applyBorder="1" applyAlignment="1">
      <alignment horizontal="right"/>
    </xf>
    <xf numFmtId="0" fontId="0" fillId="6" borderId="0" xfId="0" applyFill="1" applyAlignment="1">
      <alignment vertical="top"/>
    </xf>
    <xf numFmtId="0" fontId="0" fillId="8" borderId="0" xfId="0" applyFill="1" applyAlignment="1">
      <alignment vertical="top"/>
    </xf>
    <xf numFmtId="0" fontId="0" fillId="7" borderId="0" xfId="0" applyFill="1" applyAlignment="1">
      <alignment vertical="top"/>
    </xf>
    <xf numFmtId="0" fontId="0" fillId="4" borderId="0" xfId="0" applyFill="1" applyAlignment="1">
      <alignment vertical="top"/>
    </xf>
    <xf numFmtId="8" fontId="0" fillId="0" borderId="4" xfId="0" applyNumberFormat="1" applyBorder="1"/>
    <xf numFmtId="8" fontId="0" fillId="0" borderId="5" xfId="0" applyNumberFormat="1" applyBorder="1"/>
    <xf numFmtId="8" fontId="0" fillId="0" borderId="6" xfId="0" applyNumberFormat="1" applyBorder="1"/>
    <xf numFmtId="8" fontId="4" fillId="3" borderId="1" xfId="0" applyNumberFormat="1" applyFont="1" applyFill="1" applyBorder="1" applyAlignment="1">
      <alignment horizontal="center"/>
    </xf>
    <xf numFmtId="0" fontId="0" fillId="0" borderId="0" xfId="0" applyAlignment="1">
      <alignment horizontal="center"/>
    </xf>
    <xf numFmtId="8" fontId="7" fillId="3" borderId="1" xfId="0" applyNumberFormat="1" applyFont="1" applyFill="1" applyBorder="1" applyAlignment="1">
      <alignment horizontal="right"/>
    </xf>
    <xf numFmtId="0" fontId="0" fillId="0" borderId="0" xfId="0" pivotButton="1"/>
    <xf numFmtId="0" fontId="0" fillId="0" borderId="0" xfId="0" applyAlignment="1">
      <alignment horizontal="left"/>
    </xf>
    <xf numFmtId="6" fontId="0" fillId="0" borderId="0" xfId="0" applyNumberFormat="1"/>
    <xf numFmtId="38" fontId="0" fillId="0" borderId="0" xfId="0" applyNumberFormat="1"/>
    <xf numFmtId="0" fontId="0" fillId="5" borderId="0" xfId="0" applyFill="1"/>
    <xf numFmtId="0" fontId="0" fillId="9" borderId="0" xfId="0" applyFill="1"/>
    <xf numFmtId="0" fontId="0" fillId="0" borderId="0" xfId="0" applyAlignment="1">
      <alignment vertical="top"/>
    </xf>
    <xf numFmtId="0" fontId="5" fillId="0" borderId="0" xfId="0" applyFont="1" applyAlignment="1">
      <alignment horizontal="left" vertical="top"/>
    </xf>
    <xf numFmtId="0" fontId="2" fillId="0" borderId="0" xfId="0" applyFont="1" applyAlignment="1">
      <alignment horizontal="left" vertical="top"/>
    </xf>
    <xf numFmtId="0" fontId="5" fillId="0" borderId="0" xfId="0" applyFont="1" applyAlignment="1">
      <alignment horizontal="left"/>
    </xf>
    <xf numFmtId="0" fontId="9" fillId="6" borderId="1" xfId="0" applyFont="1" applyFill="1" applyBorder="1" applyAlignment="1">
      <alignment horizontal="right" vertical="top" wrapText="1"/>
    </xf>
    <xf numFmtId="0" fontId="0" fillId="5" borderId="1" xfId="0" applyFill="1" applyBorder="1" applyAlignment="1">
      <alignment horizontal="right" vertical="top"/>
    </xf>
    <xf numFmtId="0" fontId="10" fillId="5" borderId="1" xfId="0" applyFont="1" applyFill="1" applyBorder="1" applyAlignment="1">
      <alignment horizontal="right" vertical="top" wrapText="1"/>
    </xf>
    <xf numFmtId="0" fontId="1" fillId="7" borderId="1" xfId="0" applyFont="1" applyFill="1" applyBorder="1" applyAlignment="1">
      <alignment horizontal="left" vertical="top"/>
    </xf>
    <xf numFmtId="0" fontId="1" fillId="7" borderId="1" xfId="0" applyFont="1" applyFill="1" applyBorder="1" applyAlignment="1">
      <alignment vertical="top" wrapText="1"/>
    </xf>
    <xf numFmtId="0" fontId="5" fillId="0" borderId="0" xfId="0" applyFont="1" applyAlignment="1">
      <alignment vertical="top"/>
    </xf>
    <xf numFmtId="8" fontId="0" fillId="5" borderId="1" xfId="0" applyNumberFormat="1" applyFill="1" applyBorder="1" applyAlignment="1">
      <alignment horizontal="right" vertical="top"/>
    </xf>
    <xf numFmtId="0" fontId="0" fillId="5" borderId="1" xfId="0" applyFill="1" applyBorder="1" applyAlignment="1">
      <alignment horizontal="right" vertical="top" wrapText="1"/>
    </xf>
    <xf numFmtId="0" fontId="1" fillId="5" borderId="1" xfId="0" applyFont="1" applyFill="1" applyBorder="1" applyAlignment="1">
      <alignment horizontal="left" vertical="top"/>
    </xf>
    <xf numFmtId="0" fontId="1" fillId="5" borderId="1" xfId="0" applyFont="1" applyFill="1" applyBorder="1" applyAlignment="1">
      <alignment horizontal="right" vertical="top"/>
    </xf>
    <xf numFmtId="0" fontId="1" fillId="5" borderId="1" xfId="0" applyFont="1" applyFill="1" applyBorder="1" applyAlignment="1">
      <alignment horizontal="center" vertical="top"/>
    </xf>
    <xf numFmtId="8" fontId="1" fillId="5" borderId="1" xfId="0" applyNumberFormat="1" applyFont="1" applyFill="1" applyBorder="1" applyAlignment="1">
      <alignment horizontal="right" vertical="top"/>
    </xf>
    <xf numFmtId="0" fontId="1" fillId="5" borderId="1" xfId="0" applyFont="1" applyFill="1" applyBorder="1" applyAlignment="1">
      <alignment vertical="top" wrapText="1"/>
    </xf>
    <xf numFmtId="0" fontId="0" fillId="7" borderId="1" xfId="0" applyFill="1" applyBorder="1" applyAlignment="1">
      <alignment horizontal="right" vertical="top" wrapText="1"/>
    </xf>
    <xf numFmtId="0" fontId="1" fillId="7" borderId="1" xfId="0" applyFont="1" applyFill="1" applyBorder="1" applyAlignment="1">
      <alignment horizontal="right" vertical="top" wrapText="1"/>
    </xf>
    <xf numFmtId="0" fontId="0" fillId="7" borderId="0" xfId="0" applyFill="1" applyAlignment="1">
      <alignment horizontal="right" vertical="top" wrapText="1"/>
    </xf>
    <xf numFmtId="0" fontId="1" fillId="7" borderId="3" xfId="0" applyFont="1" applyFill="1" applyBorder="1" applyAlignment="1">
      <alignment horizontal="right" vertical="top"/>
    </xf>
    <xf numFmtId="0" fontId="1" fillId="7" borderId="3" xfId="0" applyFont="1" applyFill="1" applyBorder="1" applyAlignment="1">
      <alignment horizontal="center" vertical="top"/>
    </xf>
    <xf numFmtId="8" fontId="1" fillId="7" borderId="3" xfId="0" applyNumberFormat="1" applyFont="1" applyFill="1" applyBorder="1" applyAlignment="1">
      <alignment horizontal="right" vertical="top"/>
    </xf>
    <xf numFmtId="0" fontId="0" fillId="7" borderId="1" xfId="0" applyFill="1" applyBorder="1" applyAlignment="1">
      <alignment horizontal="right" vertical="top"/>
    </xf>
    <xf numFmtId="0" fontId="10" fillId="7" borderId="1" xfId="0" applyFont="1" applyFill="1" applyBorder="1" applyAlignment="1">
      <alignment horizontal="right" vertical="top" wrapText="1"/>
    </xf>
    <xf numFmtId="8" fontId="1" fillId="5" borderId="1" xfId="0" applyNumberFormat="1" applyFont="1" applyFill="1" applyBorder="1" applyAlignment="1">
      <alignment vertical="top"/>
    </xf>
    <xf numFmtId="8" fontId="0" fillId="5" borderId="1" xfId="0" applyNumberFormat="1" applyFill="1" applyBorder="1" applyAlignment="1">
      <alignment vertical="top"/>
    </xf>
    <xf numFmtId="0" fontId="2" fillId="6" borderId="1" xfId="0" applyFont="1" applyFill="1" applyBorder="1" applyAlignment="1">
      <alignment horizontal="left" vertical="top"/>
    </xf>
    <xf numFmtId="0" fontId="2" fillId="6" borderId="1" xfId="0" applyFont="1" applyFill="1" applyBorder="1" applyAlignment="1">
      <alignment horizontal="right" vertical="top"/>
    </xf>
    <xf numFmtId="0" fontId="2" fillId="6" borderId="1" xfId="0" applyFont="1" applyFill="1" applyBorder="1" applyAlignment="1">
      <alignment horizontal="center" vertical="top"/>
    </xf>
    <xf numFmtId="8" fontId="2" fillId="6" borderId="1" xfId="0" applyNumberFormat="1" applyFont="1" applyFill="1" applyBorder="1" applyAlignment="1">
      <alignment horizontal="right" vertical="top"/>
    </xf>
    <xf numFmtId="0" fontId="2" fillId="6" borderId="1" xfId="0" applyFont="1" applyFill="1" applyBorder="1" applyAlignment="1">
      <alignment vertical="top" wrapText="1"/>
    </xf>
    <xf numFmtId="0" fontId="5" fillId="6" borderId="1" xfId="0" applyFont="1" applyFill="1" applyBorder="1" applyAlignment="1">
      <alignment horizontal="right" vertical="top"/>
    </xf>
    <xf numFmtId="8" fontId="2" fillId="6" borderId="1" xfId="0" applyNumberFormat="1" applyFont="1" applyFill="1" applyBorder="1" applyAlignment="1">
      <alignment vertical="top"/>
    </xf>
    <xf numFmtId="8" fontId="5" fillId="6" borderId="1" xfId="0" applyNumberFormat="1" applyFont="1" applyFill="1" applyBorder="1" applyAlignment="1">
      <alignment vertical="top"/>
    </xf>
    <xf numFmtId="0" fontId="1" fillId="7" borderId="1" xfId="0" applyFont="1" applyFill="1" applyBorder="1" applyAlignment="1">
      <alignment horizontal="right" vertical="top"/>
    </xf>
    <xf numFmtId="0" fontId="1" fillId="7" borderId="1" xfId="0" applyFont="1" applyFill="1" applyBorder="1" applyAlignment="1">
      <alignment horizontal="center" vertical="top"/>
    </xf>
    <xf numFmtId="8" fontId="1" fillId="7" borderId="1" xfId="0" applyNumberFormat="1" applyFont="1" applyFill="1" applyBorder="1" applyAlignment="1">
      <alignment horizontal="right" vertical="top"/>
    </xf>
    <xf numFmtId="8" fontId="1" fillId="7" borderId="1" xfId="0" applyNumberFormat="1" applyFont="1" applyFill="1" applyBorder="1" applyAlignment="1">
      <alignment vertical="top"/>
    </xf>
    <xf numFmtId="8" fontId="0" fillId="7" borderId="1" xfId="0" applyNumberFormat="1" applyFill="1" applyBorder="1" applyAlignment="1">
      <alignment vertical="top"/>
    </xf>
    <xf numFmtId="0" fontId="5" fillId="6" borderId="1" xfId="0" applyFont="1" applyFill="1" applyBorder="1" applyAlignment="1">
      <alignment horizontal="right" vertical="top" wrapText="1"/>
    </xf>
    <xf numFmtId="3" fontId="2" fillId="6" borderId="1" xfId="0" applyNumberFormat="1" applyFont="1" applyFill="1" applyBorder="1" applyAlignment="1">
      <alignment horizontal="right" vertical="top"/>
    </xf>
    <xf numFmtId="8" fontId="5" fillId="6" borderId="1" xfId="0" applyNumberFormat="1" applyFont="1" applyFill="1" applyBorder="1" applyAlignment="1">
      <alignment horizontal="right" vertical="top"/>
    </xf>
    <xf numFmtId="0" fontId="2" fillId="6" borderId="1" xfId="0" applyFont="1" applyFill="1" applyBorder="1" applyAlignment="1">
      <alignment vertical="top"/>
    </xf>
    <xf numFmtId="0" fontId="2" fillId="6" borderId="1" xfId="0" applyFont="1" applyFill="1" applyBorder="1" applyAlignment="1">
      <alignment horizontal="right" vertical="top" wrapText="1"/>
    </xf>
    <xf numFmtId="0" fontId="0" fillId="7" borderId="1" xfId="0" applyFill="1" applyBorder="1" applyAlignment="1">
      <alignment horizontal="right"/>
    </xf>
    <xf numFmtId="3" fontId="1" fillId="7" borderId="1" xfId="0" applyNumberFormat="1" applyFont="1" applyFill="1" applyBorder="1" applyAlignment="1">
      <alignment horizontal="right" vertical="top"/>
    </xf>
    <xf numFmtId="14" fontId="5" fillId="6" borderId="1" xfId="0" applyNumberFormat="1" applyFont="1" applyFill="1" applyBorder="1" applyAlignment="1">
      <alignment horizontal="right" vertical="top"/>
    </xf>
    <xf numFmtId="0" fontId="1" fillId="5" borderId="1" xfId="0" applyFont="1" applyFill="1" applyBorder="1" applyAlignment="1">
      <alignment vertical="top"/>
    </xf>
    <xf numFmtId="3" fontId="1" fillId="5" borderId="1" xfId="0" applyNumberFormat="1" applyFont="1" applyFill="1" applyBorder="1" applyAlignment="1">
      <alignment horizontal="right" vertical="top"/>
    </xf>
    <xf numFmtId="0" fontId="1" fillId="5" borderId="1" xfId="0" applyFont="1" applyFill="1" applyBorder="1" applyAlignment="1">
      <alignment horizontal="right" vertical="top" wrapText="1"/>
    </xf>
    <xf numFmtId="8" fontId="0" fillId="7" borderId="1" xfId="0" applyNumberFormat="1" applyFill="1" applyBorder="1" applyAlignment="1">
      <alignment horizontal="right" vertical="top"/>
    </xf>
    <xf numFmtId="0" fontId="5" fillId="6" borderId="0" xfId="0" applyFont="1" applyFill="1" applyAlignment="1">
      <alignment horizontal="right" vertical="top"/>
    </xf>
    <xf numFmtId="8" fontId="2" fillId="6" borderId="0" xfId="0" applyNumberFormat="1" applyFont="1" applyFill="1" applyAlignment="1">
      <alignment horizontal="right" vertical="top"/>
    </xf>
    <xf numFmtId="0" fontId="5" fillId="6" borderId="1" xfId="0" applyFont="1" applyFill="1" applyBorder="1" applyAlignment="1">
      <alignment horizontal="right"/>
    </xf>
    <xf numFmtId="0" fontId="1" fillId="7" borderId="1" xfId="0" applyFont="1" applyFill="1" applyBorder="1" applyAlignment="1">
      <alignment vertical="top"/>
    </xf>
    <xf numFmtId="8" fontId="1" fillId="7" borderId="0" xfId="0" applyNumberFormat="1" applyFont="1" applyFill="1" applyAlignment="1">
      <alignment horizontal="right" vertical="top"/>
    </xf>
    <xf numFmtId="0" fontId="0" fillId="5" borderId="0" xfId="0" applyFill="1" applyAlignment="1">
      <alignment horizontal="right" vertical="top"/>
    </xf>
    <xf numFmtId="0" fontId="1" fillId="11" borderId="1" xfId="0" applyFont="1" applyFill="1" applyBorder="1" applyAlignment="1">
      <alignment horizontal="left" vertical="top"/>
    </xf>
    <xf numFmtId="0" fontId="0" fillId="11" borderId="1" xfId="0" applyFill="1" applyBorder="1" applyAlignment="1">
      <alignment horizontal="right" vertical="top"/>
    </xf>
    <xf numFmtId="3" fontId="1" fillId="11" borderId="1" xfId="0" applyNumberFormat="1" applyFont="1" applyFill="1" applyBorder="1" applyAlignment="1">
      <alignment horizontal="right" vertical="top"/>
    </xf>
    <xf numFmtId="0" fontId="1" fillId="11" borderId="1" xfId="0" applyFont="1" applyFill="1" applyBorder="1" applyAlignment="1">
      <alignment horizontal="center" vertical="top"/>
    </xf>
    <xf numFmtId="8" fontId="1" fillId="11" borderId="1" xfId="0" applyNumberFormat="1" applyFont="1" applyFill="1" applyBorder="1" applyAlignment="1">
      <alignment horizontal="right" vertical="top"/>
    </xf>
    <xf numFmtId="0" fontId="1" fillId="11" borderId="1" xfId="0" applyFont="1" applyFill="1" applyBorder="1" applyAlignment="1">
      <alignment vertical="top" wrapText="1"/>
    </xf>
    <xf numFmtId="0" fontId="0" fillId="11" borderId="1" xfId="0" applyFill="1" applyBorder="1" applyAlignment="1">
      <alignment horizontal="right" vertical="top" wrapText="1"/>
    </xf>
    <xf numFmtId="0" fontId="1" fillId="11" borderId="1" xfId="0" applyFont="1" applyFill="1" applyBorder="1" applyAlignment="1">
      <alignment horizontal="right" vertical="top"/>
    </xf>
    <xf numFmtId="0" fontId="2" fillId="6" borderId="2" xfId="0" applyFont="1" applyFill="1" applyBorder="1" applyAlignment="1">
      <alignment vertical="top" wrapText="1"/>
    </xf>
    <xf numFmtId="0" fontId="2" fillId="10" borderId="1" xfId="0" applyFont="1" applyFill="1" applyBorder="1" applyAlignment="1">
      <alignment horizontal="left" vertical="top"/>
    </xf>
    <xf numFmtId="0" fontId="2" fillId="10" borderId="1" xfId="0" applyFont="1" applyFill="1" applyBorder="1" applyAlignment="1">
      <alignment horizontal="right" vertical="top"/>
    </xf>
    <xf numFmtId="3" fontId="2" fillId="10" borderId="1" xfId="0" applyNumberFormat="1" applyFont="1" applyFill="1" applyBorder="1" applyAlignment="1">
      <alignment horizontal="right" vertical="top"/>
    </xf>
    <xf numFmtId="0" fontId="2" fillId="10" borderId="1" xfId="0" applyFont="1" applyFill="1" applyBorder="1" applyAlignment="1">
      <alignment horizontal="center" vertical="top"/>
    </xf>
    <xf numFmtId="8" fontId="2" fillId="10" borderId="1" xfId="0" applyNumberFormat="1" applyFont="1" applyFill="1" applyBorder="1" applyAlignment="1">
      <alignment horizontal="right" vertical="top"/>
    </xf>
    <xf numFmtId="0" fontId="2" fillId="10" borderId="1" xfId="0" applyFont="1" applyFill="1" applyBorder="1" applyAlignment="1">
      <alignment vertical="top" wrapText="1"/>
    </xf>
    <xf numFmtId="0" fontId="2" fillId="8" borderId="1" xfId="0" applyFont="1" applyFill="1" applyBorder="1" applyAlignment="1">
      <alignment horizontal="left" vertical="top"/>
    </xf>
    <xf numFmtId="0" fontId="2" fillId="8" borderId="1" xfId="0" applyFont="1" applyFill="1" applyBorder="1" applyAlignment="1">
      <alignment horizontal="right" vertical="top"/>
    </xf>
    <xf numFmtId="3" fontId="2" fillId="8" borderId="1" xfId="0" applyNumberFormat="1" applyFont="1" applyFill="1" applyBorder="1" applyAlignment="1">
      <alignment horizontal="right" vertical="top"/>
    </xf>
    <xf numFmtId="0" fontId="2" fillId="8" borderId="1" xfId="0" applyFont="1" applyFill="1" applyBorder="1" applyAlignment="1">
      <alignment horizontal="center" vertical="top"/>
    </xf>
    <xf numFmtId="8" fontId="2" fillId="8" borderId="1" xfId="0" applyNumberFormat="1" applyFont="1" applyFill="1" applyBorder="1" applyAlignment="1">
      <alignment horizontal="right" vertical="top"/>
    </xf>
    <xf numFmtId="0" fontId="2" fillId="8" borderId="1" xfId="0" applyFont="1" applyFill="1" applyBorder="1" applyAlignment="1">
      <alignment vertical="top" wrapText="1"/>
    </xf>
    <xf numFmtId="0" fontId="0" fillId="11" borderId="0" xfId="0" applyFill="1" applyAlignment="1">
      <alignment horizontal="right"/>
    </xf>
    <xf numFmtId="0" fontId="0" fillId="11" borderId="1" xfId="0" applyFill="1" applyBorder="1" applyAlignment="1">
      <alignment horizontal="right"/>
    </xf>
    <xf numFmtId="0" fontId="1" fillId="11" borderId="1" xfId="0" applyFont="1" applyFill="1" applyBorder="1" applyAlignment="1">
      <alignment vertical="top"/>
    </xf>
    <xf numFmtId="0" fontId="0" fillId="11" borderId="0" xfId="0" applyFill="1" applyAlignment="1">
      <alignment horizontal="right" vertical="top"/>
    </xf>
    <xf numFmtId="0" fontId="1" fillId="11" borderId="1" xfId="0" applyFont="1" applyFill="1" applyBorder="1" applyAlignment="1">
      <alignment horizontal="right" vertical="top" wrapText="1"/>
    </xf>
    <xf numFmtId="8" fontId="0" fillId="11" borderId="1" xfId="0" applyNumberFormat="1" applyFill="1" applyBorder="1" applyAlignment="1">
      <alignment vertical="top"/>
    </xf>
    <xf numFmtId="8" fontId="0" fillId="11" borderId="1" xfId="0" applyNumberFormat="1" applyFill="1" applyBorder="1" applyAlignment="1">
      <alignment horizontal="right" vertical="top"/>
    </xf>
    <xf numFmtId="0" fontId="5" fillId="10" borderId="1" xfId="0" applyFont="1" applyFill="1" applyBorder="1" applyAlignment="1">
      <alignment horizontal="right" vertical="top"/>
    </xf>
    <xf numFmtId="0" fontId="5" fillId="8" borderId="1" xfId="0" applyFont="1" applyFill="1" applyBorder="1" applyAlignment="1">
      <alignment horizontal="right" vertical="top"/>
    </xf>
    <xf numFmtId="0" fontId="6" fillId="11" borderId="1" xfId="0" applyFont="1" applyFill="1" applyBorder="1" applyAlignment="1">
      <alignment horizontal="right" vertical="top" wrapText="1"/>
    </xf>
    <xf numFmtId="0" fontId="2" fillId="8" borderId="1" xfId="0" applyFont="1" applyFill="1" applyBorder="1" applyAlignment="1">
      <alignment horizontal="right" vertical="top" wrapText="1"/>
    </xf>
    <xf numFmtId="0" fontId="5" fillId="10" borderId="0" xfId="0" applyFont="1" applyFill="1" applyAlignment="1">
      <alignment horizontal="right" vertical="top" wrapText="1"/>
    </xf>
    <xf numFmtId="0" fontId="5" fillId="8" borderId="1" xfId="0" applyFont="1" applyFill="1" applyBorder="1" applyAlignment="1">
      <alignment horizontal="right" vertical="top" wrapText="1"/>
    </xf>
    <xf numFmtId="0" fontId="2" fillId="10" borderId="1" xfId="0" applyFont="1" applyFill="1" applyBorder="1" applyAlignment="1">
      <alignment horizontal="right" vertical="top" wrapText="1"/>
    </xf>
    <xf numFmtId="6" fontId="1" fillId="11" borderId="1" xfId="0" applyNumberFormat="1" applyFont="1" applyFill="1" applyBorder="1" applyAlignment="1">
      <alignment horizontal="right" vertical="top" wrapText="1"/>
    </xf>
    <xf numFmtId="165" fontId="0" fillId="11" borderId="1" xfId="0" applyNumberFormat="1" applyFill="1" applyBorder="1" applyAlignment="1">
      <alignment horizontal="right" vertical="top"/>
    </xf>
    <xf numFmtId="6" fontId="1" fillId="11" borderId="1" xfId="0" applyNumberFormat="1" applyFont="1" applyFill="1" applyBorder="1" applyAlignment="1">
      <alignment horizontal="right" vertical="top"/>
    </xf>
    <xf numFmtId="8" fontId="1" fillId="11" borderId="0" xfId="0" applyNumberFormat="1" applyFont="1" applyFill="1" applyAlignment="1">
      <alignment horizontal="right" vertical="top"/>
    </xf>
    <xf numFmtId="8" fontId="1" fillId="11" borderId="1" xfId="0" applyNumberFormat="1" applyFont="1" applyFill="1" applyBorder="1" applyAlignment="1">
      <alignment vertical="top"/>
    </xf>
    <xf numFmtId="8" fontId="5" fillId="6" borderId="0" xfId="0" applyNumberFormat="1" applyFont="1" applyFill="1" applyAlignment="1">
      <alignment vertical="top"/>
    </xf>
  </cellXfs>
  <cellStyles count="1">
    <cellStyle name="Normal" xfId="0" builtinId="0"/>
  </cellStyles>
  <dxfs count="24">
    <dxf>
      <numFmt numFmtId="10" formatCode="&quot;$&quot;#,##0_);[Red]\(&quot;$&quot;#,##0\)"/>
    </dxf>
    <dxf>
      <numFmt numFmtId="10" formatCode="&quot;$&quot;#,##0_);[Red]\(&quot;$&quot;#,##0\)"/>
    </dxf>
    <dxf>
      <numFmt numFmtId="10" formatCode="&quot;$&quot;#,##0_);[Red]\(&quot;$&quot;#,##0\)"/>
    </dxf>
    <dxf>
      <numFmt numFmtId="10" formatCode="&quot;$&quot;#,##0_);[Red]\(&quot;$&quot;#,##0\)"/>
    </dxf>
    <dxf>
      <font>
        <b val="0"/>
        <i val="0"/>
        <strike val="0"/>
        <condense val="0"/>
        <extend val="0"/>
        <outline val="0"/>
        <shadow val="0"/>
        <u val="none"/>
        <vertAlign val="baseline"/>
        <sz val="11"/>
        <color theme="0"/>
        <name val="Calibri"/>
        <family val="2"/>
        <scheme val="minor"/>
      </font>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border>
    </dxf>
    <dxf>
      <font>
        <b val="0"/>
        <strike val="0"/>
        <outline val="0"/>
        <shadow val="0"/>
        <u val="none"/>
        <vertAlign val="baseline"/>
        <sz val="11"/>
        <color auto="1"/>
        <name val="Calibri"/>
        <family val="2"/>
        <scheme val="minor"/>
      </font>
      <numFmt numFmtId="0" formatCode="General"/>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8"/>
        <color theme="0"/>
        <name val="Calibri"/>
        <family val="2"/>
        <scheme val="minor"/>
      </font>
      <numFmt numFmtId="12" formatCode="&quot;$&quot;#,##0.00_);[Red]\(&quot;$&quot;#,##0.00\)"/>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amily val="2"/>
      </font>
      <fill>
        <patternFill patternType="none">
          <bgColor auto="1"/>
        </patternFill>
      </fill>
      <alignment vertical="top" textRotation="0" indent="0" justifyLastLine="0" shrinkToFit="0" readingOrder="0"/>
    </dxf>
    <dxf>
      <font>
        <b val="0"/>
        <i val="0"/>
        <strike val="0"/>
        <condense val="0"/>
        <extend val="0"/>
        <outline val="0"/>
        <shadow val="0"/>
        <u val="none"/>
        <vertAlign val="baseline"/>
        <sz val="18"/>
        <color theme="0"/>
        <name val="Calibri"/>
        <family val="2"/>
        <scheme val="minor"/>
      </font>
      <numFmt numFmtId="12" formatCode="&quot;$&quot;#,##0.00_);[Red]\(&quot;$&quot;#,##0.00\)"/>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family val="2"/>
      </font>
      <fill>
        <patternFill patternType="none">
          <bgColor auto="1"/>
        </patternFill>
      </fill>
      <alignment vertical="top" textRotation="0" indent="0" justifyLastLine="0" shrinkToFit="0" readingOrder="0"/>
    </dxf>
    <dxf>
      <font>
        <b val="0"/>
        <i val="0"/>
        <strike val="0"/>
        <condense val="0"/>
        <extend val="0"/>
        <outline val="0"/>
        <shadow val="0"/>
        <u val="none"/>
        <vertAlign val="baseline"/>
        <sz val="11"/>
        <color theme="0"/>
        <name val="Calibri"/>
        <family val="2"/>
        <scheme val="minor"/>
      </font>
      <numFmt numFmtId="12" formatCode="&quot;$&quot;#,##0.00_);[Red]\(&quot;$&quot;#,##0.00\)"/>
      <fill>
        <patternFill patternType="solid">
          <fgColor indexed="64"/>
          <bgColor theme="5" tint="-0.249977111117893"/>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horizontal="center"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164" formatCode="_(* #,##0_);_(* \(#,##0\);_(* &quot;-&quot;??_);_(@_)"/>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0"/>
        <name val="Calibri"/>
        <family val="2"/>
        <scheme val="minor"/>
      </font>
      <numFmt numFmtId="164" formatCode="_(* #,##0_);_(* \(#,##0\);_(* &quot;-&quot;??_);_(@_)"/>
      <fill>
        <patternFill patternType="solid">
          <fgColor indexed="64"/>
          <bgColor theme="5" tint="-0.249977111117893"/>
        </patternFill>
      </fill>
      <alignment horizontal="righ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horizontal="righ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5"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0"/>
        <name val="Calibri"/>
        <family val="2"/>
        <scheme val="minor"/>
      </font>
      <fill>
        <patternFill patternType="solid">
          <fgColor indexed="64"/>
          <bgColor theme="5" tint="-0.249977111117893"/>
        </patternFill>
      </fill>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strike val="0"/>
        <outline val="0"/>
        <shadow val="0"/>
        <u val="none"/>
        <vertAlign val="baseline"/>
        <sz val="11"/>
        <color auto="1"/>
        <name val="Calibri"/>
        <family val="2"/>
        <scheme val="minor"/>
      </font>
      <fill>
        <patternFill patternType="none">
          <fgColor indexed="64"/>
          <bgColor auto="1"/>
        </patternFill>
      </fill>
      <alignment vertical="top" textRotation="0"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indexed="64"/>
        </top>
      </border>
    </dxf>
    <dxf>
      <font>
        <strike val="0"/>
        <outline val="0"/>
        <shadow val="0"/>
        <u val="none"/>
        <vertAlign val="baseline"/>
        <sz val="11"/>
        <color theme="0"/>
        <name val="Calibri"/>
        <scheme val="minor"/>
      </font>
      <fill>
        <patternFill patternType="solid">
          <fgColor indexed="64"/>
          <bgColor theme="5" tint="-0.249977111117893"/>
        </patternFill>
      </fill>
      <border diagonalUp="0" diagonalDown="0" outline="0">
        <left style="thin">
          <color indexed="64"/>
        </left>
        <right style="thin">
          <color indexed="64"/>
        </right>
        <top/>
        <bottom/>
      </border>
    </dxf>
    <dxf>
      <font>
        <b val="0"/>
        <strike val="0"/>
        <outline val="0"/>
        <shadow val="0"/>
        <u val="none"/>
        <vertAlign val="baseline"/>
        <sz val="11"/>
        <color auto="1"/>
        <name val="Calibri"/>
        <family val="2"/>
        <scheme val="minor"/>
      </font>
      <fill>
        <patternFill patternType="none">
          <fgColor indexed="64"/>
          <bgColor auto="1"/>
        </patternFill>
      </fill>
      <alignment vertical="top" textRotation="0" indent="0" justifyLastLine="0" shrinkToFit="0" readingOrder="0"/>
    </dxf>
    <dxf>
      <fill>
        <patternFill patternType="solid">
          <fgColor indexed="64"/>
          <bgColor theme="5" tint="-0.24994659260841701"/>
        </patternFill>
      </fill>
      <alignment horizontal="left" vertical="bottom" textRotation="0" wrapText="0" indent="0" justifyLastLine="0" shrinkToFit="0" readingOrder="0"/>
    </dxf>
  </dxfs>
  <tableStyles count="0" defaultTableStyle="TableStyleMedium2" defaultPivotStyle="PivotStyleLight16"/>
  <colors>
    <mruColors>
      <color rgb="FFB8E08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pivotCacheDefinition" Target="pivotCache/pivotCacheDefinition1.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[FY2024 - CDSF Dashboard DL.xlsx]Totals by District!PivotTable1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'Totals by District'!$B$3</c:f>
              <c:strCache>
                <c:ptCount val="1"/>
                <c:pt idx="0">
                  <c:v>Sum of Max Spend</c:v>
                </c:pt>
              </c:strCache>
            </c:strRef>
          </c:tx>
          <c:spPr>
            <a:solidFill>
              <a:schemeClr val="accent1"/>
            </a:solidFill>
            <a:ln>
              <a:noFill/>
            </a:ln>
            <a:effectLst/>
          </c:spPr>
          <c:invertIfNegative val="0"/>
          <c:cat>
            <c:strRef>
              <c:f>'Totals by District'!$A$4:$A$15</c:f>
              <c:strCache>
                <c:ptCount val="11"/>
                <c:pt idx="0">
                  <c:v>A</c:v>
                </c:pt>
                <c:pt idx="1">
                  <c:v>B</c:v>
                </c:pt>
                <c:pt idx="2">
                  <c:v>C</c:v>
                </c:pt>
                <c:pt idx="3">
                  <c:v>D</c:v>
                </c:pt>
                <c:pt idx="4">
                  <c:v>E</c:v>
                </c:pt>
                <c:pt idx="5">
                  <c:v>F</c:v>
                </c:pt>
                <c:pt idx="6">
                  <c:v>G</c:v>
                </c:pt>
                <c:pt idx="7">
                  <c:v>H</c:v>
                </c:pt>
                <c:pt idx="8">
                  <c:v>I</c:v>
                </c:pt>
                <c:pt idx="9">
                  <c:v>J</c:v>
                </c:pt>
                <c:pt idx="10">
                  <c:v>K</c:v>
                </c:pt>
              </c:strCache>
            </c:strRef>
          </c:cat>
          <c:val>
            <c:numRef>
              <c:f>'Totals by District'!$B$4:$B$15</c:f>
              <c:numCache>
                <c:formatCode>"$"#,##0_);[Red]\("$"#,##0\)</c:formatCode>
                <c:ptCount val="11"/>
                <c:pt idx="0">
                  <c:v>904655.04000000027</c:v>
                </c:pt>
                <c:pt idx="1">
                  <c:v>968047.06</c:v>
                </c:pt>
                <c:pt idx="2">
                  <c:v>876893.27</c:v>
                </c:pt>
                <c:pt idx="3">
                  <c:v>1075728.71</c:v>
                </c:pt>
                <c:pt idx="4">
                  <c:v>716909.96</c:v>
                </c:pt>
                <c:pt idx="5">
                  <c:v>623493.91</c:v>
                </c:pt>
                <c:pt idx="6">
                  <c:v>730027.44000000006</c:v>
                </c:pt>
                <c:pt idx="7">
                  <c:v>618099.47</c:v>
                </c:pt>
                <c:pt idx="8">
                  <c:v>809441.98</c:v>
                </c:pt>
                <c:pt idx="9">
                  <c:v>1006000.73</c:v>
                </c:pt>
                <c:pt idx="10">
                  <c:v>734516.88</c:v>
                </c:pt>
              </c:numCache>
            </c:numRef>
          </c:val>
          <c:extLst>
            <c:ext xmlns:c16="http://schemas.microsoft.com/office/drawing/2014/chart" uri="{C3380CC4-5D6E-409C-BE32-E72D297353CC}">
              <c16:uniqueId val="{00000000-D58E-418E-B461-3B474DA402B7}"/>
            </c:ext>
          </c:extLst>
        </c:ser>
        <c:ser>
          <c:idx val="1"/>
          <c:order val="1"/>
          <c:tx>
            <c:strRef>
              <c:f>'Totals by District'!$C$3</c:f>
              <c:strCache>
                <c:ptCount val="1"/>
                <c:pt idx="0">
                  <c:v>Sum of YTD Expenses</c:v>
                </c:pt>
              </c:strCache>
            </c:strRef>
          </c:tx>
          <c:spPr>
            <a:solidFill>
              <a:schemeClr val="accent2"/>
            </a:solidFill>
            <a:ln>
              <a:noFill/>
            </a:ln>
            <a:effectLst/>
          </c:spPr>
          <c:invertIfNegative val="0"/>
          <c:cat>
            <c:strRef>
              <c:f>'Totals by District'!$A$4:$A$15</c:f>
              <c:strCache>
                <c:ptCount val="11"/>
                <c:pt idx="0">
                  <c:v>A</c:v>
                </c:pt>
                <c:pt idx="1">
                  <c:v>B</c:v>
                </c:pt>
                <c:pt idx="2">
                  <c:v>C</c:v>
                </c:pt>
                <c:pt idx="3">
                  <c:v>D</c:v>
                </c:pt>
                <c:pt idx="4">
                  <c:v>E</c:v>
                </c:pt>
                <c:pt idx="5">
                  <c:v>F</c:v>
                </c:pt>
                <c:pt idx="6">
                  <c:v>G</c:v>
                </c:pt>
                <c:pt idx="7">
                  <c:v>H</c:v>
                </c:pt>
                <c:pt idx="8">
                  <c:v>I</c:v>
                </c:pt>
                <c:pt idx="9">
                  <c:v>J</c:v>
                </c:pt>
                <c:pt idx="10">
                  <c:v>K</c:v>
                </c:pt>
              </c:strCache>
            </c:strRef>
          </c:cat>
          <c:val>
            <c:numRef>
              <c:f>'Totals by District'!$C$4:$C$15</c:f>
              <c:numCache>
                <c:formatCode>"$"#,##0_);[Red]\("$"#,##0\)</c:formatCode>
                <c:ptCount val="11"/>
                <c:pt idx="0">
                  <c:v>521249.13999999996</c:v>
                </c:pt>
                <c:pt idx="1">
                  <c:v>449398.83999999997</c:v>
                </c:pt>
                <c:pt idx="2">
                  <c:v>256839.38999999998</c:v>
                </c:pt>
                <c:pt idx="3">
                  <c:v>641780.40999999992</c:v>
                </c:pt>
                <c:pt idx="4">
                  <c:v>582719.34000000008</c:v>
                </c:pt>
                <c:pt idx="5">
                  <c:v>498507.89</c:v>
                </c:pt>
                <c:pt idx="6">
                  <c:v>541772.78</c:v>
                </c:pt>
                <c:pt idx="7">
                  <c:v>435703.24</c:v>
                </c:pt>
                <c:pt idx="8">
                  <c:v>451697.31000000006</c:v>
                </c:pt>
                <c:pt idx="9">
                  <c:v>603147.22</c:v>
                </c:pt>
                <c:pt idx="10">
                  <c:v>561245.46</c:v>
                </c:pt>
              </c:numCache>
            </c:numRef>
          </c:val>
          <c:extLst>
            <c:ext xmlns:c16="http://schemas.microsoft.com/office/drawing/2014/chart" uri="{C3380CC4-5D6E-409C-BE32-E72D297353CC}">
              <c16:uniqueId val="{00000001-D58E-418E-B461-3B474DA402B7}"/>
            </c:ext>
          </c:extLst>
        </c:ser>
        <c:dLbls>
          <c:showLegendKey val="0"/>
          <c:showVal val="0"/>
          <c:showCatName val="0"/>
          <c:showSerName val="0"/>
          <c:showPercent val="0"/>
          <c:showBubbleSize val="0"/>
        </c:dLbls>
        <c:gapWidth val="219"/>
        <c:overlap val="-27"/>
        <c:axId val="236927136"/>
        <c:axId val="439929680"/>
      </c:barChart>
      <c:catAx>
        <c:axId val="236927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39929680"/>
        <c:crosses val="autoZero"/>
        <c:auto val="1"/>
        <c:lblAlgn val="ctr"/>
        <c:lblOffset val="100"/>
        <c:noMultiLvlLbl val="0"/>
      </c:catAx>
      <c:valAx>
        <c:axId val="439929680"/>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6927136"/>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[FY2024 - CDSF Dashboard DL.xlsx]Totals by Department!PivotTable2</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col"/>
        <c:grouping val="clustered"/>
        <c:varyColors val="0"/>
        <c:ser>
          <c:idx val="0"/>
          <c:order val="0"/>
          <c:tx>
            <c:strRef>
              <c:f>'Totals by Department'!$B$3</c:f>
              <c:strCache>
                <c:ptCount val="1"/>
                <c:pt idx="0">
                  <c:v>Sum of YTD Expenses</c:v>
                </c:pt>
              </c:strCache>
            </c:strRef>
          </c:tx>
          <c:spPr>
            <a:solidFill>
              <a:schemeClr val="accent1"/>
            </a:solidFill>
            <a:ln>
              <a:noFill/>
            </a:ln>
            <a:effectLst/>
          </c:spPr>
          <c:invertIfNegative val="0"/>
          <c:cat>
            <c:strRef>
              <c:f>'Totals by Department'!$A$4:$A$26</c:f>
              <c:strCache>
                <c:ptCount val="22"/>
                <c:pt idx="0">
                  <c:v>ARA</c:v>
                </c:pt>
                <c:pt idx="1">
                  <c:v>CNL</c:v>
                </c:pt>
                <c:pt idx="2">
                  <c:v>DON</c:v>
                </c:pt>
                <c:pt idx="3">
                  <c:v>HFD</c:v>
                </c:pt>
                <c:pt idx="4">
                  <c:v>HHD</c:v>
                </c:pt>
                <c:pt idx="5">
                  <c:v>HPARD</c:v>
                </c:pt>
                <c:pt idx="6">
                  <c:v>HPD</c:v>
                </c:pt>
                <c:pt idx="7">
                  <c:v>HPL</c:v>
                </c:pt>
                <c:pt idx="8">
                  <c:v>HPW</c:v>
                </c:pt>
                <c:pt idx="9">
                  <c:v>MOCA</c:v>
                </c:pt>
                <c:pt idx="10">
                  <c:v>MOEd</c:v>
                </c:pt>
                <c:pt idx="11">
                  <c:v>OBO</c:v>
                </c:pt>
                <c:pt idx="12">
                  <c:v>PD</c:v>
                </c:pt>
                <c:pt idx="13">
                  <c:v>SWD</c:v>
                </c:pt>
                <c:pt idx="14">
                  <c:v>(blank)</c:v>
                </c:pt>
                <c:pt idx="15">
                  <c:v>MOSE</c:v>
                </c:pt>
                <c:pt idx="16">
                  <c:v>HTV</c:v>
                </c:pt>
                <c:pt idx="17">
                  <c:v>MYR</c:v>
                </c:pt>
                <c:pt idx="18">
                  <c:v>GSD</c:v>
                </c:pt>
                <c:pt idx="19">
                  <c:v>FMD</c:v>
                </c:pt>
                <c:pt idx="20">
                  <c:v>HITS</c:v>
                </c:pt>
                <c:pt idx="21">
                  <c:v>OEM</c:v>
                </c:pt>
              </c:strCache>
            </c:strRef>
          </c:cat>
          <c:val>
            <c:numRef>
              <c:f>'Totals by Department'!$B$4:$B$26</c:f>
              <c:numCache>
                <c:formatCode>"$"#,##0_);[Red]\("$"#,##0\)</c:formatCode>
                <c:ptCount val="22"/>
                <c:pt idx="0">
                  <c:v>59541.38</c:v>
                </c:pt>
                <c:pt idx="1">
                  <c:v>1800</c:v>
                </c:pt>
                <c:pt idx="2">
                  <c:v>115091.14</c:v>
                </c:pt>
                <c:pt idx="3">
                  <c:v>103850</c:v>
                </c:pt>
                <c:pt idx="4">
                  <c:v>304677.25</c:v>
                </c:pt>
                <c:pt idx="5">
                  <c:v>929200.28</c:v>
                </c:pt>
                <c:pt idx="6">
                  <c:v>1573261.0600000003</c:v>
                </c:pt>
                <c:pt idx="7">
                  <c:v>7734.22</c:v>
                </c:pt>
                <c:pt idx="8">
                  <c:v>1497769.56</c:v>
                </c:pt>
                <c:pt idx="9">
                  <c:v>7500</c:v>
                </c:pt>
                <c:pt idx="10">
                  <c:v>24750</c:v>
                </c:pt>
                <c:pt idx="11">
                  <c:v>5000</c:v>
                </c:pt>
                <c:pt idx="12">
                  <c:v>40430</c:v>
                </c:pt>
                <c:pt idx="13">
                  <c:v>610786.14000000013</c:v>
                </c:pt>
                <c:pt idx="14">
                  <c:v>0</c:v>
                </c:pt>
                <c:pt idx="15">
                  <c:v>0</c:v>
                </c:pt>
                <c:pt idx="16">
                  <c:v>35000</c:v>
                </c:pt>
                <c:pt idx="17">
                  <c:v>84096</c:v>
                </c:pt>
                <c:pt idx="18">
                  <c:v>38750</c:v>
                </c:pt>
                <c:pt idx="19">
                  <c:v>0</c:v>
                </c:pt>
                <c:pt idx="20">
                  <c:v>7779.99</c:v>
                </c:pt>
                <c:pt idx="21">
                  <c:v>97044</c:v>
                </c:pt>
              </c:numCache>
            </c:numRef>
          </c:val>
          <c:extLst>
            <c:ext xmlns:c16="http://schemas.microsoft.com/office/drawing/2014/chart" uri="{C3380CC4-5D6E-409C-BE32-E72D297353CC}">
              <c16:uniqueId val="{00000000-4F95-486C-9454-25CD9BF27A3D}"/>
            </c:ext>
          </c:extLst>
        </c:ser>
        <c:ser>
          <c:idx val="1"/>
          <c:order val="1"/>
          <c:tx>
            <c:strRef>
              <c:f>'Totals by Department'!$C$3</c:f>
              <c:strCache>
                <c:ptCount val="1"/>
                <c:pt idx="0">
                  <c:v>Sum of Max Spend</c:v>
                </c:pt>
              </c:strCache>
            </c:strRef>
          </c:tx>
          <c:spPr>
            <a:solidFill>
              <a:schemeClr val="accent2"/>
            </a:solidFill>
            <a:ln>
              <a:noFill/>
            </a:ln>
            <a:effectLst/>
          </c:spPr>
          <c:invertIfNegative val="0"/>
          <c:cat>
            <c:strRef>
              <c:f>'Totals by Department'!$A$4:$A$26</c:f>
              <c:strCache>
                <c:ptCount val="22"/>
                <c:pt idx="0">
                  <c:v>ARA</c:v>
                </c:pt>
                <c:pt idx="1">
                  <c:v>CNL</c:v>
                </c:pt>
                <c:pt idx="2">
                  <c:v>DON</c:v>
                </c:pt>
                <c:pt idx="3">
                  <c:v>HFD</c:v>
                </c:pt>
                <c:pt idx="4">
                  <c:v>HHD</c:v>
                </c:pt>
                <c:pt idx="5">
                  <c:v>HPARD</c:v>
                </c:pt>
                <c:pt idx="6">
                  <c:v>HPD</c:v>
                </c:pt>
                <c:pt idx="7">
                  <c:v>HPL</c:v>
                </c:pt>
                <c:pt idx="8">
                  <c:v>HPW</c:v>
                </c:pt>
                <c:pt idx="9">
                  <c:v>MOCA</c:v>
                </c:pt>
                <c:pt idx="10">
                  <c:v>MOEd</c:v>
                </c:pt>
                <c:pt idx="11">
                  <c:v>OBO</c:v>
                </c:pt>
                <c:pt idx="12">
                  <c:v>PD</c:v>
                </c:pt>
                <c:pt idx="13">
                  <c:v>SWD</c:v>
                </c:pt>
                <c:pt idx="14">
                  <c:v>(blank)</c:v>
                </c:pt>
                <c:pt idx="15">
                  <c:v>MOSE</c:v>
                </c:pt>
                <c:pt idx="16">
                  <c:v>HTV</c:v>
                </c:pt>
                <c:pt idx="17">
                  <c:v>MYR</c:v>
                </c:pt>
                <c:pt idx="18">
                  <c:v>GSD</c:v>
                </c:pt>
                <c:pt idx="19">
                  <c:v>FMD</c:v>
                </c:pt>
                <c:pt idx="20">
                  <c:v>HITS</c:v>
                </c:pt>
                <c:pt idx="21">
                  <c:v>OEM</c:v>
                </c:pt>
              </c:strCache>
            </c:strRef>
          </c:cat>
          <c:val>
            <c:numRef>
              <c:f>'Totals by Department'!$C$4:$C$26</c:f>
              <c:numCache>
                <c:formatCode>"$"#,##0_);[Red]\("$"#,##0\)</c:formatCode>
                <c:ptCount val="22"/>
                <c:pt idx="0">
                  <c:v>188830.8</c:v>
                </c:pt>
                <c:pt idx="1">
                  <c:v>2395</c:v>
                </c:pt>
                <c:pt idx="2">
                  <c:v>455095.14</c:v>
                </c:pt>
                <c:pt idx="3">
                  <c:v>153850</c:v>
                </c:pt>
                <c:pt idx="4">
                  <c:v>656788.19999999995</c:v>
                </c:pt>
                <c:pt idx="5">
                  <c:v>1330931.1300000001</c:v>
                </c:pt>
                <c:pt idx="6">
                  <c:v>2155630.9399999995</c:v>
                </c:pt>
                <c:pt idx="7">
                  <c:v>113886.37999999999</c:v>
                </c:pt>
                <c:pt idx="8">
                  <c:v>2230211.15</c:v>
                </c:pt>
                <c:pt idx="9">
                  <c:v>65000</c:v>
                </c:pt>
                <c:pt idx="10">
                  <c:v>24750</c:v>
                </c:pt>
                <c:pt idx="11">
                  <c:v>5000</c:v>
                </c:pt>
                <c:pt idx="12">
                  <c:v>73114</c:v>
                </c:pt>
                <c:pt idx="13">
                  <c:v>882215.89999999991</c:v>
                </c:pt>
                <c:pt idx="14">
                  <c:v>75000</c:v>
                </c:pt>
                <c:pt idx="15">
                  <c:v>35000</c:v>
                </c:pt>
                <c:pt idx="16">
                  <c:v>35000</c:v>
                </c:pt>
                <c:pt idx="17">
                  <c:v>94096</c:v>
                </c:pt>
                <c:pt idx="18">
                  <c:v>171996.82</c:v>
                </c:pt>
                <c:pt idx="19">
                  <c:v>100000</c:v>
                </c:pt>
                <c:pt idx="20">
                  <c:v>7779.99</c:v>
                </c:pt>
                <c:pt idx="21">
                  <c:v>207243</c:v>
                </c:pt>
              </c:numCache>
            </c:numRef>
          </c:val>
          <c:extLst>
            <c:ext xmlns:c16="http://schemas.microsoft.com/office/drawing/2014/chart" uri="{C3380CC4-5D6E-409C-BE32-E72D297353CC}">
              <c16:uniqueId val="{00000001-4F95-486C-9454-25CD9BF27A3D}"/>
            </c:ext>
          </c:extLst>
        </c:ser>
        <c:dLbls>
          <c:showLegendKey val="0"/>
          <c:showVal val="0"/>
          <c:showCatName val="0"/>
          <c:showSerName val="0"/>
          <c:showPercent val="0"/>
          <c:showBubbleSize val="0"/>
        </c:dLbls>
        <c:gapWidth val="219"/>
        <c:overlap val="-27"/>
        <c:axId val="373039872"/>
        <c:axId val="169052176"/>
      </c:barChart>
      <c:catAx>
        <c:axId val="373039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9052176"/>
        <c:crosses val="autoZero"/>
        <c:auto val="1"/>
        <c:lblAlgn val="ctr"/>
        <c:lblOffset val="100"/>
        <c:noMultiLvlLbl val="0"/>
      </c:catAx>
      <c:valAx>
        <c:axId val="169052176"/>
        <c:scaling>
          <c:orientation val="minMax"/>
        </c:scaling>
        <c:delete val="0"/>
        <c:axPos val="l"/>
        <c:majorGridlines>
          <c:spPr>
            <a:ln w="9525" cap="flat" cmpd="sng" algn="ctr">
              <a:solidFill>
                <a:schemeClr val="tx1">
                  <a:lumMod val="15000"/>
                  <a:lumOff val="85000"/>
                </a:schemeClr>
              </a:solidFill>
              <a:round/>
            </a:ln>
            <a:effectLst/>
          </c:spPr>
        </c:majorGridlines>
        <c:numFmt formatCode="&quot;$&quot;#,##0_);[Red]\(&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73039872"/>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4</xdr:col>
      <xdr:colOff>138112</xdr:colOff>
      <xdr:row>3</xdr:row>
      <xdr:rowOff>14287</xdr:rowOff>
    </xdr:from>
    <xdr:to>
      <xdr:col>12</xdr:col>
      <xdr:colOff>19050</xdr:colOff>
      <xdr:row>19</xdr:row>
      <xdr:rowOff>66675</xdr:rowOff>
    </xdr:to>
    <xdr:graphicFrame macro="">
      <xdr:nvGraphicFramePr>
        <xdr:cNvPr id="2" name="Chart 1">
          <a:extLst>
            <a:ext uri="{FF2B5EF4-FFF2-40B4-BE49-F238E27FC236}">
              <a16:creationId xmlns:a16="http://schemas.microsoft.com/office/drawing/2014/main" id="{9A43C481-CF3D-4269-A33D-7342C8CD5A1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252411</xdr:colOff>
      <xdr:row>3</xdr:row>
      <xdr:rowOff>14286</xdr:rowOff>
    </xdr:from>
    <xdr:to>
      <xdr:col>18</xdr:col>
      <xdr:colOff>352424</xdr:colOff>
      <xdr:row>23</xdr:row>
      <xdr:rowOff>19050</xdr:rowOff>
    </xdr:to>
    <xdr:graphicFrame macro="">
      <xdr:nvGraphicFramePr>
        <xdr:cNvPr id="2" name="Chart 1">
          <a:extLst>
            <a:ext uri="{FF2B5EF4-FFF2-40B4-BE49-F238E27FC236}">
              <a16:creationId xmlns:a16="http://schemas.microsoft.com/office/drawing/2014/main" id="{B96397C9-9E8B-43CE-A393-DFA7D40467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iu, David - FIN" refreshedDate="45554.495896064815" createdVersion="6" refreshedVersion="8" minRefreshableVersion="3" recordCount="448" xr:uid="{0D92F4B5-185A-4746-AFA4-F8A6B0A7E575}">
  <cacheSource type="worksheet">
    <worksheetSource name="Table6"/>
  </cacheSource>
  <cacheFields count="8">
    <cacheField name="Project Name" numFmtId="0">
      <sharedItems/>
    </cacheField>
    <cacheField name="District" numFmtId="0">
      <sharedItems containsBlank="1" count="12">
        <s v="A"/>
        <s v="B"/>
        <s v="C"/>
        <s v="D"/>
        <s v="E"/>
        <s v="F"/>
        <s v="G"/>
        <s v="H"/>
        <s v="I"/>
        <s v="J"/>
        <s v="K"/>
        <m u="1"/>
      </sharedItems>
    </cacheField>
    <cacheField name="Title" numFmtId="0">
      <sharedItems longText="1"/>
    </cacheField>
    <cacheField name="Department" numFmtId="0">
      <sharedItems containsBlank="1" count="39">
        <s v="HPD"/>
        <s v="HPW"/>
        <s v="SWD"/>
        <s v="OEM"/>
        <s v="HPARD"/>
        <s v="ARA"/>
        <s v="GSD"/>
        <s v="HHD"/>
        <s v="CNL"/>
        <s v="MYR"/>
        <s v="DON"/>
        <s v="MOEd"/>
        <s v="FMD"/>
        <s v="MOCA"/>
        <s v="PD"/>
        <s v="MOSE"/>
        <s v="HPL"/>
        <s v="OBO"/>
        <s v="HFD"/>
        <m/>
        <s v="HITS"/>
        <s v="HTV"/>
        <s v="FHPD" u="1"/>
        <s v="BARC" u="1"/>
        <s v="SWMD" u="1"/>
        <s v="Planning" u="1"/>
        <s v="PWE" u="1"/>
        <s v="HCD" u="1"/>
        <s v="LGL" u="1"/>
        <s v="BARD" u="1"/>
        <s v="MYR-Education" u="1"/>
        <s v="ARA/BARC" u="1"/>
        <s v="HPW/PD" u="1"/>
        <s v="MYR-Homeland Security" u="1"/>
        <s v="MYR-EconDev" u="1"/>
        <s v="GSD/ARA" u="1"/>
        <s v="Other" u="1"/>
        <s v="HFD/PD" u="1"/>
        <s v="MOEconDev" u="1"/>
      </sharedItems>
    </cacheField>
    <cacheField name="Funds" numFmtId="0">
      <sharedItems/>
    </cacheField>
    <cacheField name="Max Spend" numFmtId="8">
      <sharedItems containsSemiMixedTypes="0" containsString="0" containsNumber="1" minValue="0" maxValue="269068.39"/>
    </cacheField>
    <cacheField name="YTD Expenses" numFmtId="8">
      <sharedItems containsSemiMixedTypes="0" containsString="0" containsNumber="1" minValue="0" maxValue="269068.39"/>
    </cacheField>
    <cacheField name="Comments" numFmtId="0">
      <sharedItems containsNonDate="0" containsString="0" containsBlank="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48">
  <r>
    <s v="A-1-24"/>
    <x v="0"/>
    <s v="Overtime funds for investigations to assist DRT units with quality of life issues. "/>
    <x v="0"/>
    <s v="Operating"/>
    <n v="41154.36"/>
    <n v="41154.36"/>
    <m/>
  </r>
  <r>
    <s v="A-2-24"/>
    <x v="0"/>
    <s v="HPD North Division Overtime (nights and weekends) "/>
    <x v="0"/>
    <s v="Operating"/>
    <n v="38015.57"/>
    <n v="38015.57"/>
    <m/>
  </r>
  <r>
    <s v="A-3-24"/>
    <x v="0"/>
    <s v="HPD Northwest Division Overtime (nights and weekends) "/>
    <x v="0"/>
    <s v="Operating"/>
    <n v="42284.83"/>
    <n v="42284.83"/>
    <m/>
  </r>
  <r>
    <s v="A-4-24"/>
    <x v="0"/>
    <s v="HOT Team to address low level District A issues that impact quality of life, such as illegal dumping and littering"/>
    <x v="1"/>
    <s v="Operating"/>
    <n v="95773.24"/>
    <n v="87684.91"/>
    <m/>
  </r>
  <r>
    <s v="A-5-24"/>
    <x v="0"/>
    <s v="Flock Cameras Annual Fee- License Plate Readers for Northwest and North Division. $2,500 fee per camera. District A has a total of 50 installed cameras"/>
    <x v="2"/>
    <s v="Capital"/>
    <n v="125000"/>
    <n v="125000"/>
    <m/>
  </r>
  <r>
    <s v="A-6-24"/>
    <x v="0"/>
    <s v="This is for one year Sponsorship of The Houston Police Mounted Patrol Horse “Hollister” sponsored by Council Member Amy Peck District A."/>
    <x v="0"/>
    <s v="Operating"/>
    <n v="5000"/>
    <n v="5000"/>
    <m/>
  </r>
  <r>
    <s v="A-7-24"/>
    <x v="0"/>
    <s v="Trash and waste collections"/>
    <x v="2"/>
    <s v="Operating"/>
    <n v="50000"/>
    <n v="16202.74"/>
    <m/>
  </r>
  <r>
    <s v="A-8-24"/>
    <x v="0"/>
    <s v="Houston Toolbank "/>
    <x v="3"/>
    <s v="Operating"/>
    <n v="11880"/>
    <n v="11880"/>
    <m/>
  </r>
  <r>
    <s v="A-9-24"/>
    <x v="0"/>
    <s v="Desilting of roadside ditches in front of homes.  To help address drainage issues in our district due to clogged ditches. This will help maintain the flow line. "/>
    <x v="1"/>
    <s v="Operating"/>
    <n v="100000"/>
    <n v="0"/>
    <m/>
  </r>
  <r>
    <s v="A-10-24"/>
    <x v="0"/>
    <s v="ATV - Northwest"/>
    <x v="0"/>
    <s v="Capital"/>
    <n v="19172.52"/>
    <n v="0"/>
    <m/>
  </r>
  <r>
    <s v="A-11-24"/>
    <x v="0"/>
    <s v="ATV - North"/>
    <x v="0"/>
    <s v="Capital"/>
    <n v="40000"/>
    <n v="0"/>
    <m/>
  </r>
  <r>
    <s v="A-12-24"/>
    <x v="0"/>
    <s v="Northwest - 2 radar units for traffic enforcement"/>
    <x v="0"/>
    <s v="Operating"/>
    <n v="9941.93"/>
    <n v="9941.93"/>
    <m/>
  </r>
  <r>
    <s v="A-13-24"/>
    <x v="0"/>
    <s v="Carverdale Community Center - two sets of pickleball paddles"/>
    <x v="4"/>
    <s v="Operating"/>
    <n v="190"/>
    <n v="0"/>
    <m/>
  </r>
  <r>
    <s v="A-14-24"/>
    <x v="0"/>
    <s v="Purchase of 10 trees for Shadowdale ditch - 1335 Shadowdale "/>
    <x v="4"/>
    <s v="Operating"/>
    <n v="3400"/>
    <n v="0"/>
    <m/>
  </r>
  <r>
    <s v="A-15-24"/>
    <x v="0"/>
    <s v="Street light - Alcott from Hollister to Knoll St."/>
    <x v="1"/>
    <s v="Operating"/>
    <n v="162.36000000000001"/>
    <n v="0"/>
    <m/>
  </r>
  <r>
    <s v="A-16-24"/>
    <x v="0"/>
    <s v="10 traps for residents of District A to use for trapping cats for spay/neuter"/>
    <x v="5"/>
    <s v="Operating"/>
    <n v="834.68"/>
    <n v="834.68"/>
    <m/>
  </r>
  <r>
    <s v="A-17-24"/>
    <x v="0"/>
    <s v="SPARK Park - Hollibrook Elementary"/>
    <x v="4"/>
    <s v="Operating"/>
    <n v="10000"/>
    <n v="0"/>
    <m/>
  </r>
  <r>
    <s v="A-18-24"/>
    <x v="0"/>
    <s v="Northwest Overtime - additional funding"/>
    <x v="0"/>
    <s v="Operating"/>
    <n v="50830.07"/>
    <n v="32942.410000000003"/>
    <m/>
  </r>
  <r>
    <s v="A-19-24"/>
    <x v="0"/>
    <s v="Purchase of 25 additional flock cameras (license plate readers) for the Northwest and North Division"/>
    <x v="0"/>
    <s v="Operating"/>
    <n v="68750"/>
    <n v="68750"/>
    <m/>
  </r>
  <r>
    <s v="A-20-24"/>
    <x v="0"/>
    <s v="North Overtime - additional funding"/>
    <x v="0"/>
    <s v="Operating"/>
    <n v="30000"/>
    <n v="0"/>
    <m/>
  </r>
  <r>
    <s v="A-21-24"/>
    <x v="0"/>
    <s v="Ovetime - Animal Cruelty Team"/>
    <x v="0"/>
    <s v="Operating"/>
    <n v="20000"/>
    <n v="15496.949999999999"/>
    <m/>
  </r>
  <r>
    <s v="A-22-24"/>
    <x v="0"/>
    <s v="Midwest Overtime - nights and weekends"/>
    <x v="0"/>
    <s v="Operating"/>
    <n v="10000"/>
    <n v="1055.76"/>
    <m/>
  </r>
  <r>
    <s v="A-23-24"/>
    <x v="0"/>
    <s v="CASE for Kids - Spring Spirit"/>
    <x v="4"/>
    <s v="Operating"/>
    <n v="10000"/>
    <n v="10000"/>
    <m/>
  </r>
  <r>
    <s v="A-24-24"/>
    <x v="0"/>
    <s v="Pavement marking - Westview at Pech by Valley Oaks Elementary "/>
    <x v="1"/>
    <s v="Operating"/>
    <n v="12754.8"/>
    <n v="0"/>
    <m/>
  </r>
  <r>
    <s v="A-25-24"/>
    <x v="0"/>
    <s v="Intersection at TC Jester and Holder Forest - Remove and replace ramp ($3,295)"/>
    <x v="1"/>
    <s v="Capital"/>
    <n v="3005"/>
    <n v="3005"/>
    <m/>
  </r>
  <r>
    <s v="A-26-24"/>
    <x v="0"/>
    <s v="Kenilworth (Silber to Buckingham) - street overlay ($207,172)"/>
    <x v="1"/>
    <s v="Capital"/>
    <n v="0"/>
    <n v="0"/>
    <m/>
  </r>
  <r>
    <s v="A-27-24"/>
    <x v="0"/>
    <s v="Karbach Rd. (Hempstead to Dacoma) - street overlay ($289,533)"/>
    <x v="1"/>
    <s v="Capital"/>
    <n v="0"/>
    <n v="0"/>
    <m/>
  </r>
  <r>
    <s v="A-28-24"/>
    <x v="0"/>
    <s v="Sidewalks at 9700 block of Hammerly (corner at Elmgate)"/>
    <x v="1"/>
    <s v="Capital"/>
    <n v="12000"/>
    <n v="12000"/>
    <m/>
  </r>
  <r>
    <s v="A-29-24"/>
    <x v="0"/>
    <s v="10 Dog Cages "/>
    <x v="5"/>
    <s v="Operating"/>
    <n v="5879.43"/>
    <n v="0"/>
    <m/>
  </r>
  <r>
    <s v="A-30-24"/>
    <x v="0"/>
    <s v="Houston Toolbank - Additional tools for disaster response"/>
    <x v="3"/>
    <s v="Operating"/>
    <n v="10000"/>
    <n v="0"/>
    <m/>
  </r>
  <r>
    <s v="A-31-24"/>
    <x v="0"/>
    <s v="10 Rigid Traps for stray dogs "/>
    <x v="5"/>
    <s v="Operating"/>
    <n v="5879.43"/>
    <n v="0"/>
    <m/>
  </r>
  <r>
    <s v="A-32-24"/>
    <x v="0"/>
    <s v="White Oak Conference Center, Carverdale Community Center, Memorial Assistance Ministries - generators"/>
    <x v="6"/>
    <s v="Operating"/>
    <n v="72746.820000000007"/>
    <n v="0"/>
    <m/>
  </r>
  <r>
    <s v="B-1-24"/>
    <x v="1"/>
    <s v="Courtney B. Rose - master development plan"/>
    <x v="6"/>
    <s v="Operating"/>
    <n v="39250"/>
    <n v="38750"/>
    <m/>
  </r>
  <r>
    <s v="B-2-24"/>
    <x v="1"/>
    <s v="Various health initiatives"/>
    <x v="7"/>
    <s v="Operating"/>
    <n v="40000"/>
    <n v="35000"/>
    <m/>
  </r>
  <r>
    <s v="B-3-24"/>
    <x v="1"/>
    <s v="Constant Contact"/>
    <x v="8"/>
    <s v="Operating"/>
    <n v="595"/>
    <n v="0"/>
    <m/>
  </r>
  <r>
    <s v="B-4-24"/>
    <x v="1"/>
    <s v="Portacans - Lakewood, Rosewood, Scenic Woods, and Busby Parks"/>
    <x v="4"/>
    <s v="Operating"/>
    <n v="13475"/>
    <n v="4545"/>
    <m/>
  </r>
  <r>
    <s v="B-5-24"/>
    <x v="1"/>
    <s v="HOT Team "/>
    <x v="2"/>
    <s v="Operating"/>
    <n v="227827.06"/>
    <n v="130259.79"/>
    <m/>
  </r>
  <r>
    <s v="B-6-24"/>
    <x v="1"/>
    <s v="ADA portacans (2)- Trotter Park &amp; Smokey Jasper Park"/>
    <x v="4"/>
    <s v="Operating"/>
    <n v="8800"/>
    <n v="0"/>
    <m/>
  </r>
  <r>
    <s v="B-7-24"/>
    <x v="1"/>
    <s v="Ditch maintenance"/>
    <x v="1"/>
    <s v="Operating"/>
    <n v="50000"/>
    <n v="0"/>
    <m/>
  </r>
  <r>
    <s v="B-8-24"/>
    <x v="1"/>
    <s v="Houston Toolbank"/>
    <x v="9"/>
    <s v="Operating"/>
    <n v="43706"/>
    <n v="43706"/>
    <m/>
  </r>
  <r>
    <s v="B-9-24"/>
    <x v="1"/>
    <s v="Minor home repairs for senior citizens"/>
    <x v="7"/>
    <s v="Operating"/>
    <n v="50000"/>
    <n v="36289.050000000003"/>
    <m/>
  </r>
  <r>
    <s v="B-10-24"/>
    <x v="1"/>
    <s v="BeSuccessful"/>
    <x v="7"/>
    <s v="Operating"/>
    <n v="100000"/>
    <n v="100000"/>
    <m/>
  </r>
  <r>
    <s v="B-11-24"/>
    <x v="1"/>
    <s v="Improve crosswalks, repair potholes and improve traffic signage in Leland TIRZ area ($175,000)"/>
    <x v="1"/>
    <s v="Capital"/>
    <n v="0"/>
    <n v="0"/>
    <m/>
  </r>
  <r>
    <s v="B-12-24"/>
    <x v="1"/>
    <s v="Shepherd Park Terrace - speed cushions ($59,800)"/>
    <x v="1"/>
    <s v="Capital"/>
    <n v="0"/>
    <n v="0"/>
    <m/>
  </r>
  <r>
    <s v="B-13-24"/>
    <x v="1"/>
    <s v="Kashmere Gardens neighborhood - speed cushions ($63,900)"/>
    <x v="1"/>
    <s v="Capital"/>
    <n v="0"/>
    <n v="0"/>
    <m/>
  </r>
  <r>
    <s v="B-14-24"/>
    <x v="1"/>
    <s v="Fontain neighborhood - speed cushions ($200,900)"/>
    <x v="1"/>
    <s v="Capital"/>
    <n v="0"/>
    <n v="0"/>
    <m/>
  </r>
  <r>
    <s v="B-15-24"/>
    <x v="1"/>
    <s v="Small repairs ($5,000 or less) of homes of seniors and disabled constituents"/>
    <x v="7"/>
    <s v="Operating"/>
    <n v="50000"/>
    <n v="0"/>
    <m/>
  </r>
  <r>
    <s v="B-16-24"/>
    <x v="1"/>
    <s v="Stray dog roundup"/>
    <x v="5"/>
    <s v="Operating"/>
    <n v="20000"/>
    <n v="0"/>
    <m/>
  </r>
  <r>
    <s v="B-17-24"/>
    <x v="1"/>
    <s v="Credible Messengers awarded to Collective Action 4 Youth"/>
    <x v="7"/>
    <s v="Operating"/>
    <n v="0"/>
    <n v="0"/>
    <m/>
  </r>
  <r>
    <s v="B-18-24"/>
    <x v="1"/>
    <s v="Pay for inspector(s) to spend more time in District B"/>
    <x v="10"/>
    <s v="Operating"/>
    <n v="60000"/>
    <n v="0"/>
    <m/>
  </r>
  <r>
    <s v="B-19-24"/>
    <x v="1"/>
    <s v="Credible Messenger program"/>
    <x v="7"/>
    <s v="Operating"/>
    <n v="0"/>
    <n v="0"/>
    <m/>
  </r>
  <r>
    <s v="B-20-24"/>
    <x v="1"/>
    <s v="Smokey Jasper Park gate"/>
    <x v="4"/>
    <s v="Operating"/>
    <n v="4348"/>
    <n v="0"/>
    <m/>
  </r>
  <r>
    <s v="B-21-24"/>
    <x v="1"/>
    <s v="Quiet zone - Little York and Wayside"/>
    <x v="1"/>
    <s v="Capital"/>
    <n v="36849"/>
    <n v="36849"/>
    <m/>
  </r>
  <r>
    <s v="B-22-24"/>
    <x v="1"/>
    <s v="Courtney Johnson Rose"/>
    <x v="6"/>
    <s v="Operating"/>
    <n v="50000"/>
    <n v="0"/>
    <m/>
  </r>
  <r>
    <s v="B-23-24"/>
    <x v="1"/>
    <s v="Credible Messenger"/>
    <x v="7"/>
    <s v="Operating"/>
    <n v="100000"/>
    <n v="0"/>
    <m/>
  </r>
  <r>
    <s v="B-24-24"/>
    <x v="1"/>
    <s v="Tree trimming"/>
    <x v="7"/>
    <s v="Operating"/>
    <n v="24600"/>
    <n v="0"/>
    <m/>
  </r>
  <r>
    <s v="B-25-24"/>
    <x v="1"/>
    <s v="LPR/Flock cameras"/>
    <x v="0"/>
    <s v="Operating"/>
    <n v="24597"/>
    <n v="0"/>
    <m/>
  </r>
  <r>
    <s v="B-26-24"/>
    <x v="1"/>
    <s v="CASE for Kids"/>
    <x v="4"/>
    <s v="Operating"/>
    <n v="19000"/>
    <n v="19000"/>
    <m/>
  </r>
  <r>
    <s v="B-27-24"/>
    <x v="1"/>
    <s v="Houston Gardens"/>
    <x v="10"/>
    <s v="Operating"/>
    <n v="5000"/>
    <n v="5000"/>
    <m/>
  </r>
  <r>
    <s v="C-1-24"/>
    <x v="2"/>
    <s v="Godwin Park - beautification project"/>
    <x v="4"/>
    <s v="Operating"/>
    <n v="0"/>
    <n v="0"/>
    <m/>
  </r>
  <r>
    <s v="C-2-24"/>
    <x v="2"/>
    <s v="Halbert Park, Karl Young Park, West Gray Park, Cherryhurst Park, and Cleveland Park - colorization of tennis courts"/>
    <x v="4"/>
    <s v="Operating"/>
    <n v="36000"/>
    <n v="29695"/>
    <m/>
  </r>
  <r>
    <s v="C-3-24"/>
    <x v="2"/>
    <s v="STEM Programming for children - Fourth Ward Community Center"/>
    <x v="11"/>
    <s v="Operating"/>
    <n v="0"/>
    <n v="0"/>
    <m/>
  </r>
  <r>
    <s v="C-4-24"/>
    <x v="2"/>
    <s v="District C Gun Safety and Gun Lock/Safe Program"/>
    <x v="0"/>
    <s v="Operating"/>
    <n v="67080"/>
    <n v="32920"/>
    <m/>
  </r>
  <r>
    <s v="C-5-24"/>
    <x v="2"/>
    <s v="Fourth Ward Food Desert Response - Freedmen's Town/Fourth Ward"/>
    <x v="11"/>
    <s v="Operating"/>
    <n v="0"/>
    <n v="0"/>
    <m/>
  </r>
  <r>
    <s v="C-6-24"/>
    <x v="2"/>
    <s v="Memorial Park and Collier Park - public charging stations"/>
    <x v="12"/>
    <s v="Capital"/>
    <n v="100000"/>
    <n v="0"/>
    <m/>
  </r>
  <r>
    <s v="C-7-24"/>
    <x v="2"/>
    <s v="Trees, Greening and Beautification in District C"/>
    <x v="4"/>
    <s v="Operating"/>
    <n v="10000"/>
    <n v="0"/>
    <m/>
  </r>
  <r>
    <s v="C-8-24"/>
    <x v="2"/>
    <s v="Mini-murals in District C neighborhoods "/>
    <x v="13"/>
    <s v="Operating"/>
    <n v="10000"/>
    <n v="2500"/>
    <m/>
  </r>
  <r>
    <s v="C-9-24"/>
    <x v="2"/>
    <s v="DON Neighborhood Matching Grants"/>
    <x v="10"/>
    <s v="Operating"/>
    <n v="20000"/>
    <n v="5000"/>
    <m/>
  </r>
  <r>
    <s v="C-10-24"/>
    <x v="2"/>
    <s v="Meals on Wheels and Animeals "/>
    <x v="7"/>
    <s v="Operating"/>
    <n v="7500"/>
    <n v="7500"/>
    <m/>
  </r>
  <r>
    <s v="C-11-24"/>
    <x v="2"/>
    <s v="District C Annual Rain Barrel Sale"/>
    <x v="1"/>
    <s v="Operating"/>
    <n v="13068"/>
    <n v="13068"/>
    <m/>
  </r>
  <r>
    <s v="C-12-24"/>
    <x v="2"/>
    <s v="Disaster Preparedness Partnership with the Houston Tool Bank. Funds will be used for purchase of tools, equipment fees, and staff coordination fees C-36-23"/>
    <x v="3"/>
    <s v="Operating"/>
    <n v="47000"/>
    <n v="29301"/>
    <m/>
  </r>
  <r>
    <s v="C-13-24"/>
    <x v="2"/>
    <s v="B-Cycle Station at Jewish Communtiy Center"/>
    <x v="14"/>
    <s v="Capital"/>
    <n v="31000"/>
    <n v="31000"/>
    <m/>
  </r>
  <r>
    <s v="C-14-24"/>
    <x v="2"/>
    <s v="B-Cycle - TBD along Braes Bayou"/>
    <x v="14"/>
    <s v="Capital"/>
    <n v="0"/>
    <n v="0"/>
    <m/>
  </r>
  <r>
    <s v="C-15-24"/>
    <x v="2"/>
    <s v="Recycling collections of electronics - 4 hour events"/>
    <x v="2"/>
    <s v="Operating"/>
    <n v="3000"/>
    <n v="0"/>
    <m/>
  </r>
  <r>
    <s v="C-16-24"/>
    <x v="2"/>
    <s v="SPARK Park - Baker Elementary"/>
    <x v="4"/>
    <s v="Capital"/>
    <n v="5000"/>
    <n v="5000"/>
    <m/>
  </r>
  <r>
    <s v="C-17-24"/>
    <x v="2"/>
    <s v="3rd Annual Families with PRIDE Festival"/>
    <x v="15"/>
    <s v="Operating"/>
    <n v="30000"/>
    <n v="0"/>
    <m/>
  </r>
  <r>
    <s v="C-18-24"/>
    <x v="2"/>
    <s v="BookLink at African American Library at the Gregory School"/>
    <x v="16"/>
    <s v="Operating"/>
    <n v="28000"/>
    <n v="0"/>
    <m/>
  </r>
  <r>
    <s v="C-19-24"/>
    <x v="2"/>
    <s v="CASE for Kids"/>
    <x v="4"/>
    <s v="Operating"/>
    <n v="25000"/>
    <n v="25000"/>
    <m/>
  </r>
  <r>
    <s v="C-20-24"/>
    <x v="2"/>
    <s v="Ditch Maintenance Program"/>
    <x v="1"/>
    <s v="Operating"/>
    <n v="75000"/>
    <n v="0"/>
    <m/>
  </r>
  <r>
    <s v="C-21-24"/>
    <x v="2"/>
    <s v="Memorial Park Conservancy Camp Logan marker"/>
    <x v="9"/>
    <s v="Operating"/>
    <n v="10000"/>
    <n v="0"/>
    <m/>
  </r>
  <r>
    <s v="C-22-24"/>
    <x v="2"/>
    <s v="Central - Overitme for bar/nightclub crime"/>
    <x v="0"/>
    <s v="Operating"/>
    <n v="48671.1"/>
    <n v="44526.490000000005"/>
    <m/>
  </r>
  <r>
    <s v="C-23-24"/>
    <x v="2"/>
    <s v="Houston Open 2024 - city booth"/>
    <x v="15"/>
    <s v="Operating"/>
    <n v="5000"/>
    <n v="0"/>
    <m/>
  </r>
  <r>
    <s v="C-24-24"/>
    <x v="2"/>
    <s v="Green Stormwater Infrastructure study at Rice University"/>
    <x v="1"/>
    <s v="Operating"/>
    <n v="2500"/>
    <n v="0"/>
    <m/>
  </r>
  <r>
    <s v="C-25-24"/>
    <x v="2"/>
    <s v="Annual District C allocation for SW Division Overtime "/>
    <x v="0"/>
    <s v="Operating"/>
    <n v="26328.9"/>
    <n v="26328.9"/>
    <m/>
  </r>
  <r>
    <s v="C-26-24"/>
    <x v="2"/>
    <s v="To support the lifesaving healthcare services and screenings that Planned Parenthood Gulf Coast provides "/>
    <x v="7"/>
    <s v="Operating"/>
    <n v="25000"/>
    <n v="0"/>
    <m/>
  </r>
  <r>
    <s v="C-27-24"/>
    <x v="2"/>
    <s v="Memorial Park Conservancy's installation of 3 cameras to deter vandalism"/>
    <x v="4"/>
    <s v="Operating"/>
    <n v="18000"/>
    <n v="0"/>
    <m/>
  </r>
  <r>
    <s v="C-28-24"/>
    <x v="2"/>
    <s v="(Metro) Trail &amp; Arlington Intersection Improvement ($25k)"/>
    <x v="1"/>
    <s v="Capital"/>
    <n v="0"/>
    <n v="0"/>
    <m/>
  </r>
  <r>
    <s v="C-29-24"/>
    <x v="2"/>
    <s v="Greenbriar and Bartlett + Shephered and Bartlett - sidewalk restriping"/>
    <x v="1"/>
    <s v="Operating"/>
    <n v="4000"/>
    <n v="0"/>
    <m/>
  </r>
  <r>
    <s v="C-30-24"/>
    <x v="2"/>
    <s v="SPARK Parks - Stevens Elementary &amp; Harvard Elementary "/>
    <x v="4"/>
    <s v="Operating"/>
    <n v="15000"/>
    <n v="5000"/>
    <m/>
  </r>
  <r>
    <s v="C-31-24"/>
    <x v="2"/>
    <s v="Air monitor subscription for sites in District C"/>
    <x v="7"/>
    <s v="Operating"/>
    <n v="10000"/>
    <n v="0"/>
    <m/>
  </r>
  <r>
    <s v="C-32-24"/>
    <x v="2"/>
    <s v="Tennis/pickleball courts line striping"/>
    <x v="4"/>
    <s v="Operating"/>
    <n v="40000"/>
    <n v="0"/>
    <m/>
  </r>
  <r>
    <s v="C-33-24"/>
    <x v="2"/>
    <s v="Interfaith Ministries Animeals "/>
    <x v="5"/>
    <s v="Operating"/>
    <n v="2500"/>
    <n v="0"/>
    <m/>
  </r>
  <r>
    <s v="C-34-24"/>
    <x v="2"/>
    <s v="3rd Rain Barrel Sale"/>
    <x v="1"/>
    <s v="Operating"/>
    <n v="18000"/>
    <n v="0"/>
    <m/>
  </r>
  <r>
    <s v="C-35-24"/>
    <x v="2"/>
    <s v="BARC Rescue Rally"/>
    <x v="5"/>
    <s v="Operating"/>
    <n v="5000"/>
    <n v="0"/>
    <m/>
  </r>
  <r>
    <s v="C-36-24"/>
    <x v="2"/>
    <s v="Paving &amp; Inlet Improvements - Meyerland/Braeswood ($300k)"/>
    <x v="1"/>
    <s v="Capital"/>
    <n v="0"/>
    <n v="0"/>
    <m/>
  </r>
  <r>
    <s v="C-37-24"/>
    <x v="2"/>
    <s v="Various pedestrian sidewalk, ramp, and or crosswalk improvements ($65k)"/>
    <x v="1"/>
    <s v="Capital"/>
    <n v="0"/>
    <n v="0"/>
    <m/>
  </r>
  <r>
    <s v="C-38-24"/>
    <x v="2"/>
    <s v="Rapid Rectangular Flashing Beacon ($40k)"/>
    <x v="1"/>
    <s v="Capital"/>
    <n v="0"/>
    <n v="0"/>
    <m/>
  </r>
  <r>
    <s v="C-39-24"/>
    <x v="2"/>
    <s v="Safe crossing/intersection improvements - Fourth Ward, near Gregory-Lincoln Elem ($10k)"/>
    <x v="1"/>
    <s v="Capital"/>
    <n v="0"/>
    <n v="0"/>
    <m/>
  </r>
  <r>
    <s v="C-40-24"/>
    <x v="2"/>
    <s v="Overlay - Greenbriar from Holcombe to Main ($60k)"/>
    <x v="1"/>
    <s v="Capital"/>
    <n v="0"/>
    <n v="0"/>
    <m/>
  </r>
  <r>
    <s v="C-41-24"/>
    <x v="2"/>
    <s v="Working with GSD to fund bike racks and installation"/>
    <x v="6"/>
    <s v="Operating"/>
    <n v="10000"/>
    <n v="0"/>
    <m/>
  </r>
  <r>
    <s v="C-42-24"/>
    <x v="2"/>
    <s v="DON will work with District C to create grant agreements to qualified groups (such as Friends of X Park or civic clubs)"/>
    <x v="10"/>
    <s v="Operating"/>
    <n v="40000"/>
    <n v="0"/>
    <m/>
  </r>
  <r>
    <s v="C-43-24"/>
    <x v="2"/>
    <s v="Urban Harvest at Gregory Lincoln Education Center"/>
    <x v="10"/>
    <s v="Operating"/>
    <n v="10000"/>
    <n v="0"/>
    <m/>
  </r>
  <r>
    <s v="C-44-24"/>
    <x v="2"/>
    <s v="Maintenance and improvements at HPARD locations"/>
    <x v="4"/>
    <s v="Operating"/>
    <n v="29245.27"/>
    <n v="0"/>
    <m/>
  </r>
  <r>
    <s v="C-45-24"/>
    <x v="2"/>
    <s v="Interfaith Ministries meals on wheels program to provide meals to District C residents"/>
    <x v="7"/>
    <s v="Operating"/>
    <n v="10000"/>
    <n v="0"/>
    <m/>
  </r>
  <r>
    <s v="C-46-24"/>
    <x v="2"/>
    <s v="HPD Equipment"/>
    <x v="7"/>
    <s v="Capital"/>
    <n v="20000"/>
    <n v="0"/>
    <m/>
  </r>
  <r>
    <s v="C-47-24"/>
    <x v="2"/>
    <s v="Allocate funding to Interfaith Ministries through HHD to support senior meals on wheels programming for District C residents"/>
    <x v="7"/>
    <s v="Operating"/>
    <n v="10000"/>
    <n v="0"/>
    <m/>
  </r>
  <r>
    <s v="C-48-24"/>
    <x v="2"/>
    <s v="Urban Harvest improvements"/>
    <x v="7"/>
    <s v="Operating"/>
    <n v="10000"/>
    <n v="0"/>
    <m/>
  </r>
  <r>
    <s v="D-1-24"/>
    <x v="3"/>
    <s v="RYDE Transportation Pilot Program"/>
    <x v="4"/>
    <s v="Operating"/>
    <n v="80900"/>
    <n v="80900"/>
    <m/>
  </r>
  <r>
    <s v="D-2-24"/>
    <x v="3"/>
    <s v="Project: Row House 7017-20 ($34,900)"/>
    <x v="4"/>
    <s v="Capital"/>
    <n v="0"/>
    <n v="0"/>
    <m/>
  </r>
  <r>
    <s v="D-3-24"/>
    <x v="3"/>
    <s v="Sunnyside Community Center - computer lab use"/>
    <x v="4"/>
    <s v="Operating"/>
    <n v="50000"/>
    <n v="0"/>
    <m/>
  </r>
  <r>
    <s v="D-4-24"/>
    <x v="3"/>
    <s v="Cuney Homes Community Center - computer lab use for senior citizens and students"/>
    <x v="4"/>
    <s v="Operating"/>
    <n v="0"/>
    <n v="0"/>
    <m/>
  </r>
  <r>
    <s v="D-5-24"/>
    <x v="3"/>
    <s v="Augustana Lutheran Church"/>
    <x v="4"/>
    <s v="Operating"/>
    <n v="7500"/>
    <n v="7500"/>
    <m/>
  </r>
  <r>
    <s v="D-6-24"/>
    <x v="3"/>
    <s v="Second Chance Job Fair"/>
    <x v="17"/>
    <s v="Operating"/>
    <n v="0"/>
    <n v="0"/>
    <m/>
  </r>
  <r>
    <s v="D-7-24"/>
    <x v="3"/>
    <s v="Park Houston"/>
    <x v="5"/>
    <s v="Operating"/>
    <n v="0"/>
    <n v="0"/>
    <m/>
  </r>
  <r>
    <s v="D-8-24"/>
    <x v="3"/>
    <s v="ATVs for South Central"/>
    <x v="0"/>
    <s v="Operating"/>
    <n v="47516.74"/>
    <n v="47516.74"/>
    <m/>
  </r>
  <r>
    <s v="D-9-24"/>
    <x v="3"/>
    <s v="HPD South Central"/>
    <x v="0"/>
    <s v="Operating"/>
    <n v="50000"/>
    <n v="49041.399999999994"/>
    <m/>
  </r>
  <r>
    <s v="D-10-24"/>
    <x v="3"/>
    <s v="Partner with the non-profit Johnny Means Aquatics to provide swim lessons and lifeguard training to families of District D at Texas Southern University facilities"/>
    <x v="4"/>
    <s v="Operating"/>
    <n v="0"/>
    <n v="0"/>
    <m/>
  </r>
  <r>
    <s v="D-11-24"/>
    <x v="3"/>
    <s v="ATVs - Southeast Station on Mykawa - Provide ATV units to allow officers to access restrictive areas of parks and other spaces"/>
    <x v="0"/>
    <s v="Operating"/>
    <n v="45011.72"/>
    <n v="45011.72"/>
    <m/>
  </r>
  <r>
    <s v="D-12-24"/>
    <x v="3"/>
    <s v="Labor Day Classic learning workshops - The organization hosts classroom learning workshops for student-athletes at TSU &amp; PVAM students on various topics as part of the annual Labor Day Classic. Donna Glover 832-293-3476 Forum Event Chair"/>
    <x v="4"/>
    <s v="Capital"/>
    <n v="0"/>
    <n v="0"/>
    <m/>
  </r>
  <r>
    <s v="D-13-24"/>
    <x v="3"/>
    <s v="TSU/PVA&amp;M Student Athlete Forum signup for Bandit Sign Collection Program"/>
    <x v="10"/>
    <s v="Operating"/>
    <n v="6681.14"/>
    <n v="6681.14"/>
    <m/>
  </r>
  <r>
    <s v="D-14-24"/>
    <x v="3"/>
    <s v="Good Neighborhood Program"/>
    <x v="10"/>
    <s v="Operating"/>
    <n v="51000"/>
    <n v="200"/>
    <m/>
  </r>
  <r>
    <s v="D-15-24"/>
    <x v="3"/>
    <s v="Habitat for Humanity - senior home repair"/>
    <x v="10"/>
    <s v="Operating"/>
    <n v="22500"/>
    <n v="22500"/>
    <m/>
  </r>
  <r>
    <s v="D-16-24"/>
    <x v="3"/>
    <s v="HOT Team"/>
    <x v="2"/>
    <s v="Operating"/>
    <n v="110053.8"/>
    <n v="106892.84"/>
    <m/>
  </r>
  <r>
    <s v="D-17-24"/>
    <x v="3"/>
    <s v="Communtiy Fall Festival"/>
    <x v="10"/>
    <s v="Operating"/>
    <n v="10810"/>
    <n v="10810"/>
    <m/>
  </r>
  <r>
    <s v="D-18-24"/>
    <x v="3"/>
    <s v="Provide additional funding to secure part-time Psychological assistance for firefighters"/>
    <x v="18"/>
    <s v="Operating"/>
    <n v="0"/>
    <n v="0"/>
    <m/>
  </r>
  <r>
    <s v="D-19-24"/>
    <x v="3"/>
    <s v="Portacans - Zollie Scales Park &amp; Schnur Park"/>
    <x v="4"/>
    <s v="Operating"/>
    <n v="10000"/>
    <n v="3226.77"/>
    <m/>
  </r>
  <r>
    <s v="D-20-24"/>
    <x v="3"/>
    <s v="Houston Toolbank"/>
    <x v="3"/>
    <s v="Operating"/>
    <n v="28991"/>
    <n v="28991"/>
    <m/>
  </r>
  <r>
    <s v="D-21-24"/>
    <x v="3"/>
    <s v="Portable A/Cs for Seniors "/>
    <x v="7"/>
    <s v="Operating"/>
    <n v="8828"/>
    <n v="8828"/>
    <m/>
  </r>
  <r>
    <s v="D-22-24"/>
    <x v="3"/>
    <s v="Overtime - Southeast "/>
    <x v="0"/>
    <s v="Operating"/>
    <n v="50000"/>
    <n v="49055.92"/>
    <m/>
  </r>
  <r>
    <s v="D-23-24"/>
    <x v="3"/>
    <s v="Purchase of TNR cages for the residents of Central City"/>
    <x v="5"/>
    <s v="Operating"/>
    <n v="964.68"/>
    <n v="964.68"/>
    <m/>
  </r>
  <r>
    <s v="D-24-24"/>
    <x v="3"/>
    <s v="SPARK Park - Mading Elementary"/>
    <x v="4"/>
    <s v="Capital"/>
    <n v="25000"/>
    <n v="25000"/>
    <m/>
  </r>
  <r>
    <s v="D-25-24"/>
    <x v="3"/>
    <s v="Overlay - Airport Blvd. at 288, traveling east to Oakmoor ($151,000)"/>
    <x v="1"/>
    <s v="Capital"/>
    <n v="0"/>
    <n v="0"/>
    <m/>
  </r>
  <r>
    <s v="D-26-24"/>
    <x v="3"/>
    <s v="AIDS Memorial Garden - remove and clean debris"/>
    <x v="4"/>
    <s v="Operating"/>
    <n v="0"/>
    <n v="0"/>
    <m/>
  </r>
  <r>
    <s v="D-27-24"/>
    <x v="3"/>
    <s v="NTMP - 6546-15 Chocolate Bayou ($34,200)"/>
    <x v="1"/>
    <s v="Capital"/>
    <n v="0"/>
    <n v="0"/>
    <m/>
  </r>
  <r>
    <s v="D-28-24"/>
    <x v="3"/>
    <s v="NTMP - Kingdom Come Place 7133-21 ($29,900)"/>
    <x v="1"/>
    <s v="Capital"/>
    <n v="0"/>
    <n v="0"/>
    <m/>
  </r>
  <r>
    <s v="D-29-24"/>
    <x v="3"/>
    <s v="NTMP - 7320-23 Riverside ($19,900)"/>
    <x v="1"/>
    <s v="Capital"/>
    <n v="0"/>
    <n v="0"/>
    <m/>
  </r>
  <r>
    <s v="D-30-24"/>
    <x v="3"/>
    <s v="NTMP - 7312-23 Brookehaven ($34,000)"/>
    <x v="1"/>
    <s v="Capital"/>
    <n v="0"/>
    <n v="0"/>
    <m/>
  </r>
  <r>
    <s v="D-31-24"/>
    <x v="3"/>
    <s v="NTMP - 6649-16 Inwood Terrace ($73,000)"/>
    <x v="1"/>
    <s v="Capital"/>
    <n v="0"/>
    <n v="0"/>
    <m/>
  </r>
  <r>
    <s v="D-32-24"/>
    <x v="3"/>
    <s v="NTMP - 6200-6900 Milart (5030 Enyart-5031 Yellowstone) ($158,000)"/>
    <x v="1"/>
    <s v="Capital"/>
    <n v="0"/>
    <n v="0"/>
    <m/>
  </r>
  <r>
    <s v="D-33-24"/>
    <x v="3"/>
    <s v="CASE for Kids"/>
    <x v="4"/>
    <s v="Operating"/>
    <n v="0"/>
    <n v="0"/>
    <m/>
  </r>
  <r>
    <s v="D-34-24"/>
    <x v="3"/>
    <s v="CASE for Kids"/>
    <x v="4"/>
    <s v="Operating"/>
    <n v="0"/>
    <n v="0"/>
    <m/>
  </r>
  <r>
    <s v="D-35-24"/>
    <x v="3"/>
    <s v="CASE for Kids"/>
    <x v="4"/>
    <s v="Operating"/>
    <n v="0"/>
    <n v="0"/>
    <m/>
  </r>
  <r>
    <s v="D-36-24"/>
    <x v="3"/>
    <s v="CASE for Kids"/>
    <x v="4"/>
    <s v="Operating"/>
    <n v="0"/>
    <n v="0"/>
    <m/>
  </r>
  <r>
    <s v="D-37-24"/>
    <x v="3"/>
    <s v="CASE for Kids"/>
    <x v="4"/>
    <s v="Operating"/>
    <n v="0"/>
    <n v="0"/>
    <m/>
  </r>
  <r>
    <s v="D-38-24"/>
    <x v="3"/>
    <s v="CASE for Kids"/>
    <x v="4"/>
    <s v="Operating"/>
    <n v="0"/>
    <n v="0"/>
    <m/>
  </r>
  <r>
    <s v="D-39-24"/>
    <x v="3"/>
    <s v="CASE for Kids"/>
    <x v="4"/>
    <s v="Operating"/>
    <n v="0"/>
    <n v="0"/>
    <m/>
  </r>
  <r>
    <s v="D-40-24"/>
    <x v="3"/>
    <s v="CASE for Kids"/>
    <x v="4"/>
    <s v="Operating"/>
    <n v="0"/>
    <n v="0"/>
    <m/>
  </r>
  <r>
    <s v="D-41-24"/>
    <x v="3"/>
    <s v="CASE for Kids"/>
    <x v="4"/>
    <s v="Operating"/>
    <n v="0"/>
    <n v="0"/>
    <m/>
  </r>
  <r>
    <s v="D-42-24"/>
    <x v="3"/>
    <s v="Senior Residential Repair Program with Harris County Area Agency on Aging "/>
    <x v="7"/>
    <s v="Operating"/>
    <n v="50000"/>
    <n v="0"/>
    <m/>
  </r>
  <r>
    <s v="D-43-24"/>
    <x v="3"/>
    <s v="Portable A/Cs for Seniors (2)"/>
    <x v="7"/>
    <s v="Operating"/>
    <n v="49665"/>
    <n v="49665"/>
    <m/>
  </r>
  <r>
    <s v="D-44-24"/>
    <x v="3"/>
    <s v="Harris County Area Agency on Aging - YWCA Houston - Senior Nutrition Program"/>
    <x v="7"/>
    <s v="Operating"/>
    <n v="20000"/>
    <n v="20000"/>
    <m/>
  </r>
  <r>
    <s v="D-45-24"/>
    <x v="3"/>
    <s v="Harris County Area Agency on Aging - Older American Month Program Support"/>
    <x v="7"/>
    <s v="Operating"/>
    <n v="17395.2"/>
    <n v="17395.2"/>
    <m/>
  </r>
  <r>
    <s v="D-46-24"/>
    <x v="3"/>
    <s v="CASE for Kids"/>
    <x v="4"/>
    <s v="Operating"/>
    <n v="36600"/>
    <n v="36600"/>
    <m/>
  </r>
  <r>
    <s v="D-47-24"/>
    <x v="3"/>
    <s v="SPARK Park - Lockhart Elementary   "/>
    <x v="4"/>
    <s v="Capital"/>
    <n v="25000"/>
    <n v="25000"/>
    <m/>
  </r>
  <r>
    <s v="D-48-24"/>
    <x v="3"/>
    <s v="Community Service Inspector"/>
    <x v="10"/>
    <s v="Operating"/>
    <n v="0"/>
    <n v="0"/>
    <m/>
  </r>
  <r>
    <s v="D-49-24"/>
    <x v="3"/>
    <s v="Community Egagement initiatives"/>
    <x v="10"/>
    <s v="Operating"/>
    <n v="45000"/>
    <n v="0"/>
    <m/>
  </r>
  <r>
    <s v="D-50-24"/>
    <x v="3"/>
    <s v="Anti-Gang initiative"/>
    <x v="10"/>
    <s v="Operating"/>
    <n v="110000"/>
    <n v="0"/>
    <m/>
  </r>
  <r>
    <s v="D-51-24"/>
    <x v="3"/>
    <s v="Flock cameras (20)"/>
    <x v="0"/>
    <s v="Capital"/>
    <n v="55000"/>
    <n v="0"/>
    <m/>
  </r>
  <r>
    <s v="D-52-24"/>
    <x v="3"/>
    <s v="HPL Enhancement"/>
    <x v="16"/>
    <s v="Operating"/>
    <n v="61311.43"/>
    <n v="0"/>
    <m/>
  </r>
  <r>
    <s v="E-1-24"/>
    <x v="4"/>
    <s v="Bay Area Economic Houston Partnership"/>
    <x v="11"/>
    <s v="Operating"/>
    <n v="24750"/>
    <n v="24750"/>
    <m/>
  </r>
  <r>
    <s v="E-2-24"/>
    <x v="4"/>
    <s v="HPD Overtime so there is security during the recycling events."/>
    <x v="0"/>
    <s v="Operating"/>
    <n v="10420.549999999999"/>
    <n v="10420.549999999999"/>
    <m/>
  </r>
  <r>
    <s v="E-3-24"/>
    <x v="4"/>
    <s v="Right of Way Mowing - Kingwood and Clear Lake Rights of Way"/>
    <x v="2"/>
    <s v="Operating"/>
    <n v="25000"/>
    <n v="0"/>
    <m/>
  </r>
  <r>
    <s v="E-4-24"/>
    <x v="4"/>
    <s v="Removal of dead and dangerous trees - Kingwood Medians on West Lake Houston Parkway, Kingwood Drive, and Northpark Drive."/>
    <x v="4"/>
    <s v="Operating"/>
    <n v="59985.45"/>
    <n v="59985.45"/>
    <m/>
  </r>
  <r>
    <s v="E-5-24"/>
    <x v="4"/>
    <s v="HPD Kingwood - High Level of Crime Apartments and Businesses Patrol/DRT/Community Events/Priority Investigative Unit Initiative"/>
    <x v="0"/>
    <s v="Capital"/>
    <n v="51322.31"/>
    <n v="51322.31"/>
    <m/>
  </r>
  <r>
    <s v="E-6-24"/>
    <x v="4"/>
    <s v="HPD Clear Lake - High Level of Crime Apartments and Businesses Patrol/DRT/Community Events/Priority Investigative Unit Initiative"/>
    <x v="0"/>
    <s v="Operating"/>
    <n v="60125.08"/>
    <n v="60125.08"/>
    <m/>
  </r>
  <r>
    <s v="E-7-24"/>
    <x v="4"/>
    <s v="Special Event - Security overnight on September 29 and during the day on September 30"/>
    <x v="0"/>
    <s v="Operating"/>
    <n v="2495.08"/>
    <n v="2495.08"/>
    <m/>
  </r>
  <r>
    <s v="E-8-24"/>
    <x v="4"/>
    <s v="Community Event Dumpster - Harley Davidson - Kingwood, 111 Northpines Drive, Kingwood, TX 77339"/>
    <x v="2"/>
    <s v="Operating"/>
    <n v="808.9"/>
    <n v="808.9"/>
    <m/>
  </r>
  <r>
    <s v="E-9-24"/>
    <x v="4"/>
    <s v="Trees for Houston - El Dorado Blvd."/>
    <x v="4"/>
    <s v="Operating"/>
    <n v="22729.75"/>
    <n v="22729.75"/>
    <m/>
  </r>
  <r>
    <s v="E-10-24"/>
    <x v="4"/>
    <s v="Public Meetings in Clear Lake and Kingwood - HTV"/>
    <x v="9"/>
    <s v="Operating"/>
    <n v="3780"/>
    <n v="3780"/>
    <m/>
  </r>
  <r>
    <s v="E-11-24"/>
    <x v="4"/>
    <s v="Kingwood Dr. HEB - Kingwood Drive Intersection Improvement - Completed in June 2023 ($20k)"/>
    <x v="1"/>
    <s v="Operating"/>
    <n v="6835"/>
    <n v="6835"/>
    <m/>
  </r>
  <r>
    <s v="E-12-24"/>
    <x v="4"/>
    <s v="Sidewalk Connection - El Dorado Blvd. ($14,500)"/>
    <x v="1"/>
    <s v="Operating"/>
    <n v="0"/>
    <n v="0"/>
    <m/>
  </r>
  <r>
    <s v="E-13-24"/>
    <x v="4"/>
    <s v="Panel replacement - Kingwood Drive from Timber Shade to Willow Terrace ($133,940)"/>
    <x v="1"/>
    <s v="Capital"/>
    <n v="0"/>
    <n v="0"/>
    <m/>
  </r>
  <r>
    <s v="E-14-24"/>
    <x v="4"/>
    <s v="Remove/replace gutter - Kingwood Drive at Woodland Hills ($28,000)"/>
    <x v="1"/>
    <s v="Operating"/>
    <n v="28000"/>
    <n v="28000"/>
    <m/>
  </r>
  <r>
    <s v="E-15-24"/>
    <x v="4"/>
    <s v="Panel replacement - Bay Area Blvd from Graduate Dr to Horsepen Bayou ($35,395)"/>
    <x v="1"/>
    <s v="Capital"/>
    <n v="0"/>
    <n v="0"/>
    <m/>
  </r>
  <r>
    <s v="E-16-24"/>
    <x v="4"/>
    <s v="New ramp - Middlebrook and Hickory Knoll ($25,000)"/>
    <x v="1"/>
    <s v="Operating"/>
    <n v="0"/>
    <n v="0"/>
    <m/>
  </r>
  <r>
    <s v="E-17-24"/>
    <x v="4"/>
    <s v="Specail Operations - Marine Unit &quot;Operation Night Watch&quot;"/>
    <x v="0"/>
    <s v="Operating"/>
    <n v="38800"/>
    <n v="29045.18"/>
    <m/>
  </r>
  <r>
    <s v="E-18-24"/>
    <x v="4"/>
    <s v="Kingwood METRO Park and Ride and Clear Lake Recycling Center"/>
    <x v="2"/>
    <s v="Operating"/>
    <n v="25593.3"/>
    <n v="25593.3"/>
    <m/>
  </r>
  <r>
    <s v="E-19-24"/>
    <x v="4"/>
    <s v="To meet the need for realistic training for various scenarios, which can be continually updated and deployed. This Virtual Reality (VR) training fits these requirements. If purchased and implemented, Kingwood would lead the Department in training for active shooter and other hostile scenarios.  $55k"/>
    <x v="1"/>
    <s v="Operating"/>
    <n v="55000"/>
    <n v="55000"/>
    <m/>
  </r>
  <r>
    <s v="E-20-24"/>
    <x v="4"/>
    <s v="Traffic control devices - Oak Meadows Park"/>
    <x v="1"/>
    <s v="Operating"/>
    <n v="5000"/>
    <n v="5000"/>
    <m/>
  </r>
  <r>
    <s v="E-21-24"/>
    <x v="4"/>
    <s v="Microchipping/Spay &amp; Neuter - Kingwood Community Center and the Clear Lake Ellington Recycling Center"/>
    <x v="5"/>
    <s v="Operating"/>
    <n v="140"/>
    <n v="140"/>
    <m/>
  </r>
  <r>
    <s v="E-22-24"/>
    <x v="4"/>
    <s v="HPD - Clear Lake - Apex VR Training Simulator"/>
    <x v="0"/>
    <s v="Operating"/>
    <n v="55000"/>
    <n v="55000"/>
    <m/>
  </r>
  <r>
    <s v="E-23-24"/>
    <x v="4"/>
    <s v="Bay Area Houston Economic Partnership"/>
    <x v="9"/>
    <s v="Operating"/>
    <n v="24750"/>
    <n v="24750"/>
    <m/>
  </r>
  <r>
    <s v="E-24-24"/>
    <x v="4"/>
    <s v="Installation of bollards at Wilson-Memorial Park"/>
    <x v="4"/>
    <s v="Operating"/>
    <n v="26000"/>
    <n v="0"/>
    <m/>
  </r>
  <r>
    <s v="E-25-24"/>
    <x v="4"/>
    <s v="HPD-Kingwood Division - Polaris utility vehicle with lights and sirens"/>
    <x v="0"/>
    <s v="Operating"/>
    <n v="29028.83"/>
    <n v="0"/>
    <m/>
  </r>
  <r>
    <s v="E-26-24"/>
    <x v="4"/>
    <s v="Kingwood METRO Park &amp; Ride and Clear Lake-Ellington Recycling Center - once monthly electronic recycling services"/>
    <x v="2"/>
    <s v="Operating"/>
    <n v="37000"/>
    <n v="17865.150000000001"/>
    <m/>
  </r>
  <r>
    <s v="E-27-24"/>
    <x v="4"/>
    <s v="Kingwood METRO Park &amp; Ride and Clear Lake-Ellington Recycling Center - security for electronic recycling events"/>
    <x v="0"/>
    <s v="Operating"/>
    <n v="10000"/>
    <n v="8678.630000000001"/>
    <m/>
  </r>
  <r>
    <s v="E-28-24"/>
    <x v="4"/>
    <s v="Installation of two concrete pads and picnic tables that were removed during renovations of the park - Oak Meadows Park"/>
    <x v="4"/>
    <s v="Operating"/>
    <n v="14616.8"/>
    <n v="14616.8"/>
    <m/>
  </r>
  <r>
    <s v="E-29-24"/>
    <x v="4"/>
    <s v="Panel replacement - Bay Area Blvd from El Camino Real to Saturn Ln ($75,000)"/>
    <x v="1"/>
    <s v="Capital"/>
    <n v="0"/>
    <n v="0"/>
    <m/>
  </r>
  <r>
    <s v="E-30-24"/>
    <x v="4"/>
    <s v="NTMP - North Woodland Hills (Hidden Pines Dr; Oak Shores; Tree Lane) ($34,900)"/>
    <x v="1"/>
    <s v="Capital"/>
    <n v="0"/>
    <n v="0"/>
    <m/>
  </r>
  <r>
    <s v="E-31-24"/>
    <x v="4"/>
    <s v="HPD-Clear Lake - overtime funds to support high level of crime apartments and businesses"/>
    <x v="0"/>
    <s v="Operating"/>
    <n v="35183.24"/>
    <n v="24908.85"/>
    <m/>
  </r>
  <r>
    <s v="E-32-24"/>
    <x v="4"/>
    <s v="HPD-Kingwood - overtime funds to support high level of crime apartments and businesses"/>
    <x v="0"/>
    <s v="Operating"/>
    <n v="35253.480000000003"/>
    <n v="25122.79"/>
    <m/>
  </r>
  <r>
    <s v="E-33-24"/>
    <x v="4"/>
    <s v="SPARK Park - Pearl Hall Elementary"/>
    <x v="4"/>
    <s v="Operating"/>
    <n v="10000"/>
    <n v="10000"/>
    <m/>
  </r>
  <r>
    <s v="E-34-24"/>
    <x v="4"/>
    <s v="Assisting HPD with cleanout @ 5110 Maple Terrace"/>
    <x v="2"/>
    <s v="Operating"/>
    <n v="746.52"/>
    <n v="746.52"/>
    <m/>
  </r>
  <r>
    <s v="E-35-24"/>
    <x v="4"/>
    <s v="Purchase of professional grade rescue rafts "/>
    <x v="18"/>
    <s v="Capital"/>
    <n v="15000"/>
    <n v="15000"/>
    <m/>
  </r>
  <r>
    <s v="E-36-24"/>
    <x v="4"/>
    <s v="Purchase of necessary rescue high-water rescue equipment to aid HPD-Clear Lake officers in their mission to rescue citizens in our area during floods"/>
    <x v="0"/>
    <s v="Capital"/>
    <n v="3545.67"/>
    <n v="0"/>
    <m/>
  </r>
  <r>
    <s v="E-37-24"/>
    <x v="4"/>
    <s v="Panel replacements, curb repair, striping - eastbound lanes of Kingwood Drive from Mills Branch Drive to Willow Terrace Drive ($100k)"/>
    <x v="1"/>
    <s v="Capital"/>
    <n v="0"/>
    <n v="0"/>
    <m/>
  </r>
  <r>
    <s v="E-38-24"/>
    <x v="4"/>
    <s v="Panel replacement - Boulder Point Ct ($28k)"/>
    <x v="1"/>
    <s v="Capital"/>
    <n v="0"/>
    <n v="0"/>
    <m/>
  </r>
  <r>
    <s v="E-39-24"/>
    <x v="4"/>
    <s v="Panel Replacements - Sea Liner Drive from Reseda Drive to Ramada Drive ($40.1k)"/>
    <x v="1"/>
    <s v="Capital"/>
    <n v="0"/>
    <n v="0"/>
    <m/>
  </r>
  <r>
    <s v="F-1-24"/>
    <x v="5"/>
    <s v=" Shadow Lake subdivision - bike trail resubmission form."/>
    <x v="19"/>
    <s v="Capital"/>
    <n v="75000"/>
    <n v="0"/>
    <m/>
  </r>
  <r>
    <s v="F-2-24"/>
    <x v="5"/>
    <s v="To provide spay and neuter services to animals in the district"/>
    <x v="5"/>
    <s v="Operating"/>
    <n v="2635"/>
    <n v="2635"/>
    <m/>
  </r>
  <r>
    <s v="F-3-24"/>
    <x v="5"/>
    <s v="CASE for Kids Matching funds"/>
    <x v="4"/>
    <s v="Operating"/>
    <n v="0"/>
    <n v="0"/>
    <m/>
  </r>
  <r>
    <s v="F-4-24"/>
    <x v="5"/>
    <s v="HPD - Midwest DRT Overtime After Hours (Richmond Corridor)"/>
    <x v="0"/>
    <s v="Operating"/>
    <n v="14213.76"/>
    <n v="7412.3"/>
    <m/>
  </r>
  <r>
    <s v="F-5-24"/>
    <x v="5"/>
    <s v="Remove/Replace Sidewalk (assigned to contractor) - Ashling Drive.  ($60,000)"/>
    <x v="1"/>
    <s v="Capital"/>
    <n v="0"/>
    <n v="0"/>
    <m/>
  </r>
  <r>
    <s v="F-6-24"/>
    <x v="5"/>
    <s v="Oak Harbor Subdivision (near the intersection of S. Dairy Ashford and Wispwind Dr.) - panel replacement.  Approved in FY23 (F-22-23) and this is the remaining balance. ($9,622.25)"/>
    <x v="1"/>
    <s v="Capital"/>
    <n v="0"/>
    <n v="0"/>
    <m/>
  </r>
  <r>
    <s v="F-7-24"/>
    <x v="5"/>
    <s v="NTMP (concept planning, final approved map needed) 7030-20 Bellaire West - ($79,300)"/>
    <x v="1"/>
    <s v="Capital"/>
    <n v="0"/>
    <n v="0"/>
    <m/>
  </r>
  <r>
    <s v="F-8-24"/>
    <x v="5"/>
    <s v="Jarvis Street (Richmond-Clarkcrest) &amp; Clarkcrest (Fondren-Jeanetta) - Overlay - ($191,675.00)"/>
    <x v="1"/>
    <s v="Capital"/>
    <n v="0"/>
    <n v="0"/>
    <m/>
  </r>
  <r>
    <s v="F-9-24"/>
    <x v="5"/>
    <s v="Oak Harbor Subdivision- along Wispwind Dr from South Dairy Ashford Rd to 7202 Valeview Dr and to 7315 Treewater Dr. ($130,000)"/>
    <x v="1"/>
    <s v="Capital"/>
    <n v="0"/>
    <n v="0"/>
    <m/>
  </r>
  <r>
    <s v="F-10-24"/>
    <x v="5"/>
    <s v="HOT Team "/>
    <x v="2"/>
    <s v="Operating"/>
    <n v="47880.82"/>
    <n v="47880.82"/>
    <m/>
  </r>
  <r>
    <s v="F-11-24"/>
    <x v="5"/>
    <s v="Super Neighborhood 25 - tree planting"/>
    <x v="10"/>
    <s v="Operating"/>
    <n v="5000"/>
    <n v="5000"/>
    <m/>
  </r>
  <r>
    <s v="F-12-24"/>
    <x v="5"/>
    <s v="Road to Success Matching Grant - sidewalk beautification project"/>
    <x v="10"/>
    <s v="Operating"/>
    <n v="5000"/>
    <n v="5000"/>
    <m/>
  </r>
  <r>
    <s v="F-13-24"/>
    <x v="5"/>
    <s v="Normal Anomaly + District F HIV Prevention Community Engagement"/>
    <x v="7"/>
    <s v="Operating"/>
    <n v="0"/>
    <n v="0"/>
    <m/>
  </r>
  <r>
    <s v="F-14-24"/>
    <x v="5"/>
    <s v="Sidewalk request for seniors to access the walking trail located next to Laurel Point Senior Apts and the corner store at the other end.  ($57,297 total amount)"/>
    <x v="1"/>
    <s v="Capital"/>
    <n v="27894.25"/>
    <n v="27894.25"/>
    <m/>
  </r>
  <r>
    <s v="F-15-24"/>
    <x v="5"/>
    <s v="Sidewalk replacement - 11122 Sands Point ($14,500)"/>
    <x v="1"/>
    <s v="Capital"/>
    <n v="14500"/>
    <n v="14500"/>
    <m/>
  </r>
  <r>
    <s v="F-16-24"/>
    <x v="5"/>
    <s v="SPARK Park - Martin Elementary- SPARK Park Program will be adding a new concrete walking trail and play equipment."/>
    <x v="4"/>
    <s v="Capital"/>
    <n v="10000"/>
    <n v="10000"/>
    <m/>
  </r>
  <r>
    <s v="F-17-24"/>
    <x v="5"/>
    <s v="Ashton Village speed cushion "/>
    <x v="1"/>
    <s v="Capital"/>
    <n v="34900"/>
    <n v="34900"/>
    <m/>
  </r>
  <r>
    <s v="F-18-24"/>
    <x v="5"/>
    <s v="Houston Toolbank "/>
    <x v="9"/>
    <s v="Operating"/>
    <n v="11860"/>
    <n v="11860"/>
    <m/>
  </r>
  <r>
    <s v="F-19-24"/>
    <x v="5"/>
    <s v="FLOCK cameras - 50 + 5"/>
    <x v="0"/>
    <s v="Capital"/>
    <n v="138750"/>
    <n v="125000"/>
    <m/>
  </r>
  <r>
    <s v="F-20-24"/>
    <x v="5"/>
    <s v="R/R panel @ 2743 Synott Rd."/>
    <x v="1"/>
    <s v="Capital"/>
    <n v="0"/>
    <n v="0"/>
    <m/>
  </r>
  <r>
    <s v="F-21-24"/>
    <x v="5"/>
    <s v="HOT Team Equipment"/>
    <x v="6"/>
    <s v="Capital"/>
    <n v="0"/>
    <n v="0"/>
    <m/>
  </r>
  <r>
    <s v="F-22-24"/>
    <x v="5"/>
    <s v="6667-16 - Westhollow NTMP request for speed calming devices"/>
    <x v="1"/>
    <s v="Capital"/>
    <n v="60000"/>
    <n v="60000"/>
    <m/>
  </r>
  <r>
    <s v="F-23-24"/>
    <x v="5"/>
    <s v="Brays Forest section 1 - 7334-23 NTMP request"/>
    <x v="1"/>
    <s v="Capital"/>
    <n v="19900"/>
    <n v="19900"/>
    <m/>
  </r>
  <r>
    <s v="F-24-24"/>
    <x v="5"/>
    <s v="Ashford Point - 7336-23 - NTMP request for traffic calming devices"/>
    <x v="1"/>
    <s v="Capital"/>
    <n v="67900"/>
    <n v="67900"/>
    <m/>
  </r>
  <r>
    <s v="F-25-24"/>
    <x v="5"/>
    <s v="Westpark Village - 7315-23 NTMP request"/>
    <x v="1"/>
    <s v="Capital"/>
    <n v="19900"/>
    <n v="19900"/>
    <m/>
  </r>
  <r>
    <s v="F-26-24"/>
    <x v="5"/>
    <s v="Parkridge 7402-24 - boundaries: Eldridge, Westpark, Synott, Brays Bayou - NTMP speed cushion installation"/>
    <x v="1"/>
    <s v="Capital"/>
    <n v="24900"/>
    <n v="24900"/>
    <m/>
  </r>
  <r>
    <s v="F-27-24"/>
    <x v="5"/>
    <s v="The WOW Project - District F Alief Community Garden 8409 1/2 Dairy View Lane, Houston, TX"/>
    <x v="7"/>
    <s v="Operating"/>
    <n v="0"/>
    <n v="0"/>
    <m/>
  </r>
  <r>
    <s v="F-28-24"/>
    <x v="5"/>
    <s v="Traffic Signal Control Cabinet (TSCC) Mini-Murals"/>
    <x v="7"/>
    <s v="Operating"/>
    <n v="8200"/>
    <n v="0"/>
    <m/>
  </r>
  <r>
    <s v="F-29-24"/>
    <x v="5"/>
    <s v="Career Recovery Resources - Good Neighbor Program"/>
    <x v="10"/>
    <s v="Operating"/>
    <n v="1000"/>
    <n v="0"/>
    <m/>
  </r>
  <r>
    <s v="F-30-24"/>
    <x v="5"/>
    <s v="F-18-24 - Houston Tool Bank(Allocating additional funds for equipment).  To ensure emergency preparedness for District F"/>
    <x v="10"/>
    <s v="Operating"/>
    <n v="5204"/>
    <n v="0"/>
    <m/>
  </r>
  <r>
    <s v="F-31-24"/>
    <x v="5"/>
    <s v="Animal Enforcement officer overtime sweeps"/>
    <x v="5"/>
    <s v="Operating"/>
    <n v="3825.52"/>
    <n v="3825.52"/>
    <m/>
  </r>
  <r>
    <s v="F-32-24"/>
    <x v="5"/>
    <s v="Meals on Wheels - Senior Program"/>
    <x v="5"/>
    <s v="Operating"/>
    <n v="25030.560000000001"/>
    <n v="10000"/>
    <m/>
  </r>
  <r>
    <s v="G-1-24"/>
    <x v="6"/>
    <s v="River Oaks Park - court repair"/>
    <x v="4"/>
    <s v="Capital"/>
    <n v="78251.100000000006"/>
    <n v="78251.100000000006"/>
    <m/>
  </r>
  <r>
    <s v="G-2-24"/>
    <x v="6"/>
    <s v="Central Patrol - seven patrol bikes and accessories"/>
    <x v="0"/>
    <s v="Operating"/>
    <n v="12843.79"/>
    <n v="0"/>
    <m/>
  </r>
  <r>
    <s v="G-3-24"/>
    <x v="6"/>
    <s v="HPD Central OT"/>
    <x v="0"/>
    <s v="Operating"/>
    <n v="3068.75"/>
    <n v="3068.75"/>
    <m/>
  </r>
  <r>
    <s v="G-4-24"/>
    <x v="6"/>
    <s v="Houston Community Toolbank"/>
    <x v="3"/>
    <s v="Operating"/>
    <n v="26872"/>
    <n v="26872"/>
    <m/>
  </r>
  <r>
    <s v="G-5-24"/>
    <x v="6"/>
    <s v="Overtime - Midwest "/>
    <x v="0"/>
    <s v="Operating"/>
    <n v="58215.33"/>
    <n v="54783.27"/>
    <m/>
  </r>
  <r>
    <s v="G-6-24"/>
    <x v="6"/>
    <s v="HPD Westside OT"/>
    <x v="0"/>
    <s v="Operating"/>
    <n v="13566.99"/>
    <n v="13566.99"/>
    <m/>
  </r>
  <r>
    <s v="G-7-24"/>
    <x v="6"/>
    <s v="Mounted Patrol in District G"/>
    <x v="0"/>
    <s v="Operating"/>
    <n v="25000"/>
    <n v="19412.77"/>
    <m/>
  </r>
  <r>
    <s v="G-8-24"/>
    <x v="6"/>
    <s v="HPD Westside - speed limit sign"/>
    <x v="0"/>
    <s v="Operating"/>
    <n v="16869.810000000001"/>
    <n v="16869.810000000001"/>
    <m/>
  </r>
  <r>
    <s v="G-9-24"/>
    <x v="6"/>
    <s v="Sidewalk replacement - on the east side of Kirkwood, south of Taylorcrest Rd. to 708 N. Kirkwood ($25K)"/>
    <x v="1"/>
    <s v="Capital"/>
    <n v="0"/>
    <n v="0"/>
    <m/>
  </r>
  <r>
    <s v="G-10-24"/>
    <x v="6"/>
    <s v="Crosswalk markings - intersection of Wilcrest and Apple Tree ($20k)"/>
    <x v="1"/>
    <s v="Capital"/>
    <n v="0"/>
    <n v="0"/>
    <m/>
  </r>
  <r>
    <s v="G-11-24"/>
    <x v="6"/>
    <s v="Install pedestrian crosswalks - Intersection of Wilcrest and Indian Creek ($8k)"/>
    <x v="1"/>
    <s v="Capital"/>
    <n v="0"/>
    <n v="0"/>
    <m/>
  </r>
  <r>
    <s v="G-12-24"/>
    <x v="6"/>
    <s v="HPD Mounted Patrol"/>
    <x v="0"/>
    <s v="Operating"/>
    <n v="5000"/>
    <n v="0"/>
    <m/>
  </r>
  <r>
    <s v="G-13-24"/>
    <x v="6"/>
    <s v="Central/Midwest/Westside"/>
    <x v="0"/>
    <s v="Operating"/>
    <n v="67109.45"/>
    <n v="64782.8"/>
    <m/>
  </r>
  <r>
    <s v="G-14-24"/>
    <x v="6"/>
    <s v="For annual lease of 50 Flock Cameras within the borders of District G"/>
    <x v="0"/>
    <s v="Operating"/>
    <n v="125000"/>
    <n v="125000"/>
    <m/>
  </r>
  <r>
    <s v="G-15-24"/>
    <x v="6"/>
    <s v="Overtime - Westside"/>
    <x v="0"/>
    <s v="Operating"/>
    <n v="10000"/>
    <n v="10000"/>
    <m/>
  </r>
  <r>
    <s v="G-16-24"/>
    <x v="6"/>
    <s v="Overtime - Central"/>
    <x v="0"/>
    <s v="Operating"/>
    <n v="10369.86"/>
    <n v="10369.86"/>
    <m/>
  </r>
  <r>
    <s v="G-17-24"/>
    <x v="6"/>
    <s v="Supplies for HPD Midwest Explorers Program"/>
    <x v="0"/>
    <s v="Operating"/>
    <n v="858.28"/>
    <n v="858.28"/>
    <m/>
  </r>
  <r>
    <s v="G-18-24"/>
    <x v="6"/>
    <s v="Intersection of Clear Spring Drive and Memorial Drive - crosswalk refresh"/>
    <x v="1"/>
    <s v="Capital"/>
    <n v="0"/>
    <n v="0"/>
    <m/>
  </r>
  <r>
    <s v="G-19-24"/>
    <x v="6"/>
    <s v="HPD Midwest Patrol - Drunk Busters 10 Pack of Goggles"/>
    <x v="0"/>
    <s v="Operating"/>
    <n v="1029"/>
    <n v="1029"/>
    <m/>
  </r>
  <r>
    <s v="G-20-24"/>
    <x v="6"/>
    <s v="HPD Midwest - Holiday crime reduction overtime"/>
    <x v="0"/>
    <s v="Operating"/>
    <n v="10000"/>
    <n v="10000"/>
    <m/>
  </r>
  <r>
    <s v="G-21-24"/>
    <x v="6"/>
    <s v="Crosswalk refresh - intersection of Clear Spring Drive/Memorial Drive ($15k)"/>
    <x v="1"/>
    <s v="Operating"/>
    <n v="0"/>
    <n v="0"/>
    <m/>
  </r>
  <r>
    <s v="G-22-24"/>
    <x v="6"/>
    <s v="Panel Replace - near 12115 Old Oaks Drive ($17k)"/>
    <x v="1"/>
    <s v="Capital"/>
    <n v="0"/>
    <n v="0"/>
    <m/>
  </r>
  <r>
    <s v="G-23-24"/>
    <x v="6"/>
    <s v="Purchase of 150 copies of &quot;Elements of a Crime&quot; for HPD Midwest Patrol"/>
    <x v="0"/>
    <s v="Operating"/>
    <n v="0"/>
    <n v="0"/>
    <m/>
  </r>
  <r>
    <s v="G-24-24"/>
    <x v="6"/>
    <s v="Safety improvements at intersection of Taylorcrest and Brittmoore "/>
    <x v="1"/>
    <s v="Operating"/>
    <n v="800"/>
    <n v="0"/>
    <m/>
  </r>
  <r>
    <s v="G-25-24"/>
    <x v="6"/>
    <s v="SPARK Park - Askew Elementary"/>
    <x v="4"/>
    <s v="Capital"/>
    <n v="10000"/>
    <n v="10000"/>
    <m/>
  </r>
  <r>
    <s v="G-26-24"/>
    <x v="6"/>
    <s v="Mini Roundabout - Intersection of Briarwest Circle and Briarwest Blvd ($140k)"/>
    <x v="1"/>
    <s v="Capital"/>
    <n v="0"/>
    <n v="0"/>
    <m/>
  </r>
  <r>
    <s v="G-27-24"/>
    <x v="6"/>
    <s v="Install two sidewalk ramps - Intersection of Clearfork Drive and Lashbrook Drive ($18k)"/>
    <x v="1"/>
    <s v="Capital"/>
    <n v="0"/>
    <n v="0"/>
    <m/>
  </r>
  <r>
    <s v="G-28-24"/>
    <x v="6"/>
    <s v="Sidewalk Replacement - Kirkwood (roughly in between Kimberley and Taylorcrest) ($60,850)"/>
    <x v="1"/>
    <s v="Capital"/>
    <n v="0"/>
    <n v="0"/>
    <m/>
  </r>
  <r>
    <s v="G-29-24"/>
    <x v="6"/>
    <s v="Remove and replace sidewalks and install ramps - intersection of Lashbrook Drive and Drakemill Drive ($20k)"/>
    <x v="1"/>
    <s v="Capital"/>
    <n v="0"/>
    <n v="0"/>
    <m/>
  </r>
  <r>
    <s v="G-30-24"/>
    <x v="6"/>
    <s v="Replace street panels to help rainwater flow towards drainage inlet - Around 10614 Cranbrook ($70k)"/>
    <x v="1"/>
    <s v="Capital"/>
    <n v="0"/>
    <n v="0"/>
    <m/>
  </r>
  <r>
    <s v="G-31-24"/>
    <x v="6"/>
    <s v="Install sidewalk ramps - Intersection of Heathwood Drive and Heathwood Court ($18k)"/>
    <x v="1"/>
    <s v="Capital"/>
    <n v="0"/>
    <n v="0"/>
    <m/>
  </r>
  <r>
    <s v="G-32-24"/>
    <x v="6"/>
    <s v="Add a single sidewalk ramp on SW corner of the intersection of Parkway Plaza Drive and Brimhurst ($5k)"/>
    <x v="1"/>
    <s v="Capital"/>
    <n v="0"/>
    <n v="0"/>
    <m/>
  </r>
  <r>
    <s v="G-33-24"/>
    <x v="6"/>
    <s v="Install new sidewalk - Claremont Drive (in between Chevy Chase Drive and San Felipe Street) ($31.5k)"/>
    <x v="1"/>
    <s v="Capital"/>
    <n v="0"/>
    <n v="0"/>
    <m/>
  </r>
  <r>
    <s v="G-34-24"/>
    <x v="6"/>
    <s v="Additional traffic enforcement around Beltway 8 construction"/>
    <x v="0"/>
    <s v="Operating"/>
    <n v="13968.15"/>
    <n v="13968.15"/>
    <m/>
  </r>
  <r>
    <s v="G-35-24"/>
    <x v="6"/>
    <s v="Install Sidewalk Ramps at Gladewick Drive and Ambergate Drive ($12,000)"/>
    <x v="1"/>
    <s v="Capital"/>
    <n v="0"/>
    <n v="0"/>
    <m/>
  </r>
  <r>
    <s v="G-36-24"/>
    <x v="6"/>
    <s v="Carriage Hill Drive and Kent Oak Drive - install Sidewalk Ramps ($12,000)"/>
    <x v="1"/>
    <s v="Capital"/>
    <n v="0"/>
    <n v="0"/>
    <m/>
  </r>
  <r>
    <s v="G-37-24"/>
    <x v="6"/>
    <s v="Safe Exchange signage for HPD Westside Division"/>
    <x v="0"/>
    <s v="Operating"/>
    <n v="445.93"/>
    <n v="0"/>
    <m/>
  </r>
  <r>
    <s v="G-38-24"/>
    <x v="6"/>
    <s v="Install Crosswalk Markings at Intersection of Tapper Hill Drive and Parkway Plaza Drive"/>
    <x v="1"/>
    <s v="Capital"/>
    <n v="11619"/>
    <n v="0"/>
    <m/>
  </r>
  <r>
    <s v="G-39-24"/>
    <x v="6"/>
    <s v="Median Repairs @ intersection of Briarhills Parkway/Highway 6 ($9,500)"/>
    <x v="1"/>
    <s v="Capital"/>
    <n v="0"/>
    <n v="0"/>
    <m/>
  </r>
  <r>
    <s v="G-40-24"/>
    <x v="6"/>
    <s v="Installation of Water-Filled Barriers @ 2220 Avenida La Quinta"/>
    <x v="1"/>
    <s v="Operating"/>
    <n v="10000"/>
    <n v="10000"/>
    <m/>
  </r>
  <r>
    <s v="G-41-24"/>
    <x v="6"/>
    <s v="Country Village Neighborhood - Install sidewalk ramps at four intersections in the Country Village neighborhood"/>
    <x v="1"/>
    <s v="Capital"/>
    <n v="61951"/>
    <n v="61951"/>
    <m/>
  </r>
  <r>
    <s v="G-42-24"/>
    <x v="6"/>
    <s v="Sidewalk Replace @ Fountain View (from Woodway to Sugar Hill on the west side)"/>
    <x v="1"/>
    <s v="Capital"/>
    <n v="10989"/>
    <n v="10989"/>
    <m/>
  </r>
  <r>
    <s v="G-43-24"/>
    <x v="6"/>
    <s v="HPD Westside Patrol - Overtime "/>
    <x v="0"/>
    <s v="Operating"/>
    <n v="11000"/>
    <n v="0"/>
    <m/>
  </r>
  <r>
    <s v="G-44-24"/>
    <x v="6"/>
    <s v="Panel Replacement - 222 Vanderpool Lane"/>
    <x v="1"/>
    <s v="Capital"/>
    <n v="0"/>
    <n v="0"/>
    <m/>
  </r>
  <r>
    <s v="G-45-24"/>
    <x v="6"/>
    <s v="Half-closure of of Beauregard at Gessner intersection"/>
    <x v="1"/>
    <s v="Operating"/>
    <n v="20000"/>
    <n v="0"/>
    <m/>
  </r>
  <r>
    <s v="G-46-24"/>
    <x v="6"/>
    <s v="Installation of six speed cushions on Bering and three on Augusta Dr"/>
    <x v="1"/>
    <s v="Capital"/>
    <n v="0"/>
    <n v="0"/>
    <m/>
  </r>
  <r>
    <s v="G-47-24"/>
    <x v="6"/>
    <s v="Intersection of E Broad Oaks and Briar drive - Replace sharp edge of sidewalk"/>
    <x v="1"/>
    <s v="Capital"/>
    <n v="2000"/>
    <n v="0"/>
    <m/>
  </r>
  <r>
    <s v="G-48-24"/>
    <x v="6"/>
    <s v="Intersection of Fountain View and Inwood - Install 3 sidewalk ramps"/>
    <x v="1"/>
    <s v="Capital"/>
    <n v="0"/>
    <n v="0"/>
    <m/>
  </r>
  <r>
    <s v="G-49-24"/>
    <x v="6"/>
    <s v="Panel replacement - Frostwood Drive (in between Mossycup and Rip Van Winkle)"/>
    <x v="1"/>
    <s v="Capital"/>
    <n v="113200"/>
    <n v="0"/>
    <m/>
  </r>
  <r>
    <s v="H-1-24"/>
    <x v="7"/>
    <s v=" Installation of 2 mini murals throughout District H. Locations are: Bonita Gardens and Lathrope and Market. Rollover from H-8-19/H-3-20/H-3-21/H-3-23.  "/>
    <x v="13"/>
    <s v="Operating"/>
    <n v="5000"/>
    <n v="5000"/>
    <m/>
  </r>
  <r>
    <s v="H-2-24"/>
    <x v="7"/>
    <s v="Henderson Park.  Wheelchair accessible porta potty. Rollover from H-18-19, H-8-20, H-4-21, H-3-22, H-4-23"/>
    <x v="4"/>
    <s v="Operating"/>
    <n v="1515"/>
    <n v="1515"/>
    <m/>
  </r>
  <r>
    <s v="H-3-24"/>
    <x v="7"/>
    <s v="CASE - Throughout District H"/>
    <x v="4"/>
    <s v="Operating"/>
    <n v="0"/>
    <n v="0"/>
    <m/>
  </r>
  <r>
    <s v="H-4-24"/>
    <x v="7"/>
    <s v="TechConnect stem kits Rollover from H-39-21, H-8-22 and H-6-23"/>
    <x v="4"/>
    <s v="Operating"/>
    <n v="23997"/>
    <n v="23997"/>
    <m/>
  </r>
  <r>
    <s v="H-5-24"/>
    <x v="7"/>
    <s v="TechConnect Interns -- Parks After School H-8-23"/>
    <x v="11"/>
    <s v="Operating"/>
    <n v="0"/>
    <n v="0"/>
    <m/>
  </r>
  <r>
    <s v="H-6-24"/>
    <x v="7"/>
    <s v="TechConnect - Install &amp; monthly cost of filtered internet connections at 10 Dist H community centers"/>
    <x v="20"/>
    <s v="Operating"/>
    <n v="7779.99"/>
    <n v="7779.99"/>
    <m/>
  </r>
  <r>
    <s v="H-7-24"/>
    <x v="7"/>
    <s v="Monthly service fees for 4 dumpsters, managed by the management districts. Greater East End Management District &amp; Northside Management District.  Roll over from H-1-22"/>
    <x v="2"/>
    <s v="Operating"/>
    <n v="2573.69"/>
    <n v="2573.69"/>
    <m/>
  </r>
  <r>
    <s v="H-8-24"/>
    <x v="7"/>
    <s v="Woodland Park - tennis court resurfacing/outdoor basketball court restriped"/>
    <x v="4"/>
    <s v="Operating"/>
    <n v="7500"/>
    <n v="7500"/>
    <m/>
  </r>
  <r>
    <s v="H-9-24"/>
    <x v="7"/>
    <s v="Speed cushions - Northline ($59,600)"/>
    <x v="1"/>
    <s v="Capital"/>
    <n v="0"/>
    <n v="0"/>
    <m/>
  </r>
  <r>
    <s v="H-10-24"/>
    <x v="7"/>
    <s v="Speed cushions - Meadow Lea II 6673-16 ($62,700)"/>
    <x v="1"/>
    <s v="Capital"/>
    <n v="0"/>
    <n v="0"/>
    <m/>
  </r>
  <r>
    <s v="H-11-24"/>
    <x v="7"/>
    <s v="SPARK Park - Travis ES &amp; Port Houston ES"/>
    <x v="4"/>
    <s v="Operating"/>
    <n v="20000"/>
    <n v="20000"/>
    <m/>
  </r>
  <r>
    <s v="H-12-24"/>
    <x v="7"/>
    <s v="Trees for Houston - Parker Rd., between Airline and Clark"/>
    <x v="4"/>
    <s v="Operating"/>
    <n v="15900"/>
    <n v="15900"/>
    <m/>
  </r>
  <r>
    <s v="H-13-24"/>
    <x v="7"/>
    <s v="Mini Libraries at park community centers"/>
    <x v="16"/>
    <s v="Operating"/>
    <n v="7734.22"/>
    <n v="7734.22"/>
    <m/>
  </r>
  <r>
    <s v="H-14-24"/>
    <x v="7"/>
    <s v="Mural projects as part of Urban Scholars Program - Booker T. Washington HS, Northside HS, and Sam Houston HS"/>
    <x v="7"/>
    <s v="Operating"/>
    <n v="30000"/>
    <n v="30000"/>
    <m/>
  </r>
  <r>
    <s v="H-15-24"/>
    <x v="7"/>
    <s v="Mounted Patrol"/>
    <x v="0"/>
    <s v="Operating"/>
    <n v="5000"/>
    <n v="5000"/>
    <m/>
  </r>
  <r>
    <s v="H-16-24"/>
    <x v="7"/>
    <s v="Northside High - Issue ID00841H ($44,500)"/>
    <x v="1"/>
    <s v="Capital"/>
    <n v="0"/>
    <n v="0"/>
    <m/>
  </r>
  <r>
    <s v="H-17-24"/>
    <x v="7"/>
    <s v="Near Northside - Issue ID00831H ($72,100)"/>
    <x v="1"/>
    <s v="Capital"/>
    <n v="0"/>
    <n v="0"/>
    <m/>
  </r>
  <r>
    <s v="H-18-24"/>
    <x v="7"/>
    <s v="Spay &amp; Neuter Clinic"/>
    <x v="5"/>
    <s v="Operating"/>
    <n v="0"/>
    <n v="0"/>
    <m/>
  </r>
  <r>
    <s v="H-19-24"/>
    <x v="7"/>
    <s v="4 bike connectors surrounding Moody Park"/>
    <x v="1"/>
    <s v="Capital"/>
    <n v="0"/>
    <n v="0"/>
    <m/>
  </r>
  <r>
    <s v="H-20-24"/>
    <x v="7"/>
    <s v="Matching Grants - Blue Tiles Norhill First Ward Esplanade Beautification Project"/>
    <x v="10"/>
    <s v="Operating"/>
    <n v="5000"/>
    <n v="5000"/>
    <m/>
  </r>
  <r>
    <s v="H-21-24"/>
    <x v="7"/>
    <s v="Cliff Tuttle Skatepark upgrades"/>
    <x v="4"/>
    <s v="Capital"/>
    <n v="68639.649999999994"/>
    <n v="68639.649999999994"/>
    <m/>
  </r>
  <r>
    <s v="H-22-24"/>
    <x v="7"/>
    <s v="Safety improvements - Houston Ave to Woodland Park "/>
    <x v="1"/>
    <s v="Capital"/>
    <n v="0"/>
    <n v="0"/>
    <m/>
  </r>
  <r>
    <s v="H-23-24"/>
    <x v="7"/>
    <s v="Love Your Pet Month BARC Clinic Wellness Days"/>
    <x v="5"/>
    <s v="Operating"/>
    <n v="0"/>
    <n v="0"/>
    <m/>
  </r>
  <r>
    <s v="H-24-24"/>
    <x v="7"/>
    <s v="Pet Meds to be distributed during Love Your Pet Month. "/>
    <x v="5"/>
    <s v="Operating"/>
    <n v="3141.5"/>
    <n v="3141.5"/>
    <m/>
  </r>
  <r>
    <s v="H-25-24"/>
    <x v="7"/>
    <s v="Removal of dead trees in District H parks"/>
    <x v="4"/>
    <s v="Operating"/>
    <n v="9549.75"/>
    <n v="9549.75"/>
    <m/>
  </r>
  <r>
    <s v="H-26-24"/>
    <x v="7"/>
    <s v="NTMP Application - Second Ward 2 - Project ID: 7303-23 ($59,300)"/>
    <x v="1"/>
    <s v="Capital"/>
    <n v="0"/>
    <n v="0"/>
    <m/>
  </r>
  <r>
    <s v="H-27-24"/>
    <x v="7"/>
    <s v="NTMP Application - Denver Harbor 3 - Project ID: 7122-21 ($54,800)"/>
    <x v="1"/>
    <s v="Capital"/>
    <n v="0"/>
    <n v="0"/>
    <m/>
  </r>
  <r>
    <s v="H-28-24"/>
    <x v="7"/>
    <s v="NTMP Application - Echo Park - Project ID: 6551-15 ($71,250)"/>
    <x v="1"/>
    <s v="Capital"/>
    <n v="0"/>
    <n v="0"/>
    <m/>
  </r>
  <r>
    <s v="H-29-24"/>
    <x v="7"/>
    <s v="NTMP Application - Millicent - Project ID: 7226-22 ($51,300)"/>
    <x v="1"/>
    <s v="Capital"/>
    <n v="0"/>
    <n v="0"/>
    <m/>
  </r>
  <r>
    <s v="H-30-24"/>
    <x v="7"/>
    <s v="NTMP Application - Trinity Garden - Project ID: 7109-21 ($18,150)"/>
    <x v="1"/>
    <s v="Capital"/>
    <n v="39950"/>
    <n v="39950"/>
    <m/>
  </r>
  <r>
    <s v="H-31-24"/>
    <x v="7"/>
    <s v="NTMP Application - Northside/Northline - Project ID: 7108-21"/>
    <x v="1"/>
    <s v="Capital"/>
    <n v="24900"/>
    <n v="24900"/>
    <m/>
  </r>
  <r>
    <s v="H-32-24"/>
    <x v="7"/>
    <s v="NTMP Application - North Norhill - Project ID: 6741-17"/>
    <x v="1"/>
    <s v="Capital"/>
    <n v="400"/>
    <n v="0"/>
    <m/>
  </r>
  <r>
    <s v="H-33-24"/>
    <x v="7"/>
    <s v="Safety improvements at the intersection of Houston and Crockett"/>
    <x v="1"/>
    <s v="Capital"/>
    <n v="19160"/>
    <n v="19160"/>
    <m/>
  </r>
  <r>
    <s v="H-34-24"/>
    <x v="7"/>
    <s v="Overtime - Central Command"/>
    <x v="0"/>
    <s v="Operating"/>
    <n v="30000"/>
    <n v="30000"/>
    <m/>
  </r>
  <r>
    <s v="H-35-24"/>
    <x v="7"/>
    <s v="Overtime - North Command"/>
    <x v="0"/>
    <s v="Operating"/>
    <n v="30467.14"/>
    <n v="30467.14"/>
    <m/>
  </r>
  <r>
    <s v="H-36-24"/>
    <x v="7"/>
    <s v="Clarity Data License Renewal PM2.5 &amp; NO2 Data License Renewal"/>
    <x v="7"/>
    <s v="Operating"/>
    <n v="5600"/>
    <n v="0"/>
    <m/>
  </r>
  <r>
    <s v="H-37-24"/>
    <x v="7"/>
    <s v="FLOCK Cameras"/>
    <x v="0"/>
    <s v="Operating"/>
    <n v="27500"/>
    <n v="0"/>
    <m/>
  </r>
  <r>
    <s v="H-38-24"/>
    <x v="7"/>
    <s v="Ovetime - HPD - North East Command"/>
    <x v="0"/>
    <s v="Operating"/>
    <n v="6837.56"/>
    <n v="0"/>
    <m/>
  </r>
  <r>
    <s v="H-39-24"/>
    <x v="7"/>
    <s v="Overtime - Downtown Command"/>
    <x v="0"/>
    <s v="Operating"/>
    <n v="3000"/>
    <n v="0"/>
    <m/>
  </r>
  <r>
    <s v="H-40-24"/>
    <x v="7"/>
    <s v="Overtime - HPD - North Belt Command"/>
    <x v="0"/>
    <s v="Operating"/>
    <n v="2000"/>
    <n v="0"/>
    <m/>
  </r>
  <r>
    <s v="H-41-24"/>
    <x v="7"/>
    <s v="Overtime - HPD - South Central Command"/>
    <x v="0"/>
    <s v="Operating"/>
    <n v="5000"/>
    <n v="0"/>
    <m/>
  </r>
  <r>
    <s v="H-42-24"/>
    <x v="7"/>
    <s v="Donovan Terrace - NTMP Application"/>
    <x v="1"/>
    <s v="Capital"/>
    <n v="27400"/>
    <n v="27400"/>
    <m/>
  </r>
  <r>
    <s v="H-43-24"/>
    <x v="7"/>
    <s v="Career and Recovery partners with DON through the Good Neighbor Program - Cleanup services"/>
    <x v="10"/>
    <s v="Operating"/>
    <n v="0"/>
    <n v="0"/>
    <m/>
  </r>
  <r>
    <s v="H-44-24"/>
    <x v="7"/>
    <s v="Houston Tool Bank tools for disaster recovery"/>
    <x v="3"/>
    <s v="Operating"/>
    <n v="32500"/>
    <n v="0"/>
    <m/>
  </r>
  <r>
    <s v="H-45-24"/>
    <x v="7"/>
    <s v="NTMP - East End / Second Ward"/>
    <x v="1"/>
    <s v="Capital"/>
    <n v="39800"/>
    <n v="39800"/>
    <m/>
  </r>
  <r>
    <s v="H-46-24"/>
    <x v="7"/>
    <s v="HPD OT - Old Sixth Ward"/>
    <x v="0"/>
    <s v="Operating"/>
    <n v="2695.3"/>
    <n v="2695.3"/>
    <m/>
  </r>
  <r>
    <s v="H-47-24"/>
    <x v="7"/>
    <s v="Safe Sidewalks - 35 Lyerly Street Lyerly &amp; Airline pending CenterPoint approval"/>
    <x v="1"/>
    <s v="Capital"/>
    <n v="8000"/>
    <n v="8000"/>
    <m/>
  </r>
  <r>
    <s v="H-48-24"/>
    <x v="7"/>
    <s v="NTMP - Highlawn - 7224-22"/>
    <x v="1"/>
    <s v="Capital"/>
    <n v="99558.67"/>
    <n v="0"/>
    <m/>
  </r>
  <r>
    <s v="I-1-24"/>
    <x v="8"/>
    <s v="SPARK Park - Cornelius Elementary School"/>
    <x v="4"/>
    <s v="Capital"/>
    <n v="10000"/>
    <n v="10000"/>
    <m/>
  </r>
  <r>
    <s v="I-2-24"/>
    <x v="8"/>
    <s v="SPARK Park - Edison Middle School "/>
    <x v="4"/>
    <s v="Capital"/>
    <n v="10000"/>
    <n v="10000"/>
    <m/>
  </r>
  <r>
    <s v="I-3-24"/>
    <x v="8"/>
    <s v="Clinton, Charlton, and Mason Parks - tennis court colorization for pickle ball"/>
    <x v="4"/>
    <s v="Capital"/>
    <n v="36000"/>
    <n v="36000"/>
    <m/>
  </r>
  <r>
    <s v="I-4-24"/>
    <x v="8"/>
    <s v="B-Cycle at Magnolia Transit Center"/>
    <x v="14"/>
    <s v="Capital"/>
    <n v="9430"/>
    <n v="9430"/>
    <m/>
  </r>
  <r>
    <s v="I-5-24"/>
    <x v="8"/>
    <s v="License Plate reader camera"/>
    <x v="4"/>
    <s v="Operating"/>
    <n v="30000"/>
    <n v="30000"/>
    <m/>
  </r>
  <r>
    <s v="I-6-24"/>
    <x v="8"/>
    <s v="Undercover Surveillance equipment "/>
    <x v="0"/>
    <s v="Operating"/>
    <n v="42500"/>
    <n v="21300"/>
    <m/>
  </r>
  <r>
    <s v="I-7-24"/>
    <x v="8"/>
    <s v="Vice Units to work along Gulf Freeway"/>
    <x v="0"/>
    <s v="Operating"/>
    <n v="29481.58"/>
    <n v="29481.58"/>
    <m/>
  </r>
  <r>
    <s v="I-8-24"/>
    <x v="8"/>
    <s v="Spay &amp; Neuter services for pets in District I"/>
    <x v="5"/>
    <s v="Operating"/>
    <n v="7000"/>
    <n v="7000"/>
    <m/>
  </r>
  <r>
    <s v="I-9-24"/>
    <x v="8"/>
    <s v="Hidalgo Park - the restoration of 615 SF of concrete plaza area and repair 2,920 SF of pavers within the walkway"/>
    <x v="4"/>
    <s v="Capital"/>
    <n v="43052"/>
    <n v="43052"/>
    <m/>
  </r>
  <r>
    <s v="I-10-24"/>
    <x v="8"/>
    <s v="Office equipment essentials for Eastside Substation"/>
    <x v="0"/>
    <s v="Capital"/>
    <n v="0"/>
    <n v="0"/>
    <m/>
  </r>
  <r>
    <s v="I-11-24"/>
    <x v="8"/>
    <s v="Plaques memorialize the actions of City Council in the restoration of the Gus Wortham Park Golf Course"/>
    <x v="4"/>
    <s v="Capital"/>
    <n v="4800"/>
    <n v="0"/>
    <m/>
  </r>
  <r>
    <s v="I-12-24"/>
    <x v="8"/>
    <s v="Eastside - DRT OT"/>
    <x v="0"/>
    <s v="Operating"/>
    <n v="60133.760000000002"/>
    <n v="60133.760000000002"/>
    <m/>
  </r>
  <r>
    <s v="I-13-24"/>
    <x v="8"/>
    <s v="Eastside - services for unshelteed individuals"/>
    <x v="0"/>
    <s v="Operating"/>
    <n v="29802.720000000001"/>
    <n v="29802.720000000001"/>
    <m/>
  </r>
  <r>
    <s v="I-14-24"/>
    <x v="8"/>
    <s v="Overtime for Police Office address Animal Cruelty"/>
    <x v="0"/>
    <s v="Operating"/>
    <n v="19523"/>
    <n v="19523"/>
    <m/>
  </r>
  <r>
    <s v="I-15-24"/>
    <x v="8"/>
    <s v="Spade &amp; Neuter Services"/>
    <x v="5"/>
    <s v="Operating"/>
    <n v="20000"/>
    <n v="20000"/>
    <m/>
  </r>
  <r>
    <s v="I-16-24"/>
    <x v="8"/>
    <s v="30 flock cameras"/>
    <x v="0"/>
    <s v="Capital"/>
    <n v="82500"/>
    <n v="0"/>
    <m/>
  </r>
  <r>
    <s v="I-17-24"/>
    <x v="8"/>
    <s v="Lawndale Dog Park - update park amenities"/>
    <x v="4"/>
    <s v="Capital"/>
    <n v="98814"/>
    <n v="98814"/>
    <m/>
  </r>
  <r>
    <s v="I-18-24"/>
    <x v="8"/>
    <s v="Street Modification - Emancipation/Congress ($17,000)"/>
    <x v="1"/>
    <s v="Capital"/>
    <n v="0"/>
    <n v="0"/>
    <m/>
  </r>
  <r>
    <s v="I-19-24"/>
    <x v="8"/>
    <s v="Sidewalks - Fierfield Street, from McGregor Way to Idylwood Dr. ($51,393)"/>
    <x v="1"/>
    <s v="Capital"/>
    <n v="0"/>
    <n v="0"/>
    <m/>
  </r>
  <r>
    <s v="I-20-24"/>
    <x v="8"/>
    <s v="Sidewalks - Wildwood Way from 6702 Wildwood to Wayside Drive ($75,317.25)"/>
    <x v="1"/>
    <s v="Capital"/>
    <n v="0"/>
    <n v="0"/>
    <m/>
  </r>
  <r>
    <s v="I-21-24"/>
    <x v="8"/>
    <s v="Curb ramp repair - Meadowlawn/Idlywood Drive ($20,000)"/>
    <x v="1"/>
    <s v="Capital"/>
    <n v="0"/>
    <n v="0"/>
    <m/>
  </r>
  <r>
    <s v="I-22-24"/>
    <x v="8"/>
    <s v="Curb repair - Meadowlawn/N. MacGregory Way ($10,000)"/>
    <x v="1"/>
    <s v="Capital"/>
    <n v="0"/>
    <n v="0"/>
    <m/>
  </r>
  <r>
    <s v="I-23-24"/>
    <x v="8"/>
    <s v="Curb repair - Fairfield/Idylwood ($20,000)"/>
    <x v="1"/>
    <s v="Capital"/>
    <n v="0"/>
    <n v="0"/>
    <m/>
  </r>
  <r>
    <s v="I-24-24"/>
    <x v="8"/>
    <s v="Curb repair - Fairfield/N. MacGregor Way ($10,000)"/>
    <x v="1"/>
    <s v="Capital"/>
    <n v="0"/>
    <n v="0"/>
    <m/>
  </r>
  <r>
    <s v="I-25-24"/>
    <x v="8"/>
    <s v="Curb repair - Wildwood Way/ Idylwood Drive ($20,000)"/>
    <x v="1"/>
    <s v="Capital"/>
    <n v="0"/>
    <n v="0"/>
    <m/>
  </r>
  <r>
    <s v="I-26-24"/>
    <x v="8"/>
    <s v="Curb repair - Wildwood Way / Wayside Drive ($10,000)"/>
    <x v="1"/>
    <s v="Capital"/>
    <n v="0"/>
    <n v="0"/>
    <m/>
  </r>
  <r>
    <s v="I-27-24"/>
    <x v="8"/>
    <s v="Curb repair - Wildwood Way / N. MacGregor Way ($10,000)"/>
    <x v="1"/>
    <s v="Capital"/>
    <n v="0"/>
    <n v="0"/>
    <m/>
  </r>
  <r>
    <s v="I-28-24"/>
    <x v="8"/>
    <s v="Sidewalk - Sunnyland ($29,800)"/>
    <x v="1"/>
    <s v="Capital"/>
    <n v="0"/>
    <n v="0"/>
    <m/>
  </r>
  <r>
    <s v="I-29-24"/>
    <x v="8"/>
    <s v="NTMP - Pecan Park II ($86,700)"/>
    <x v="1"/>
    <s v="Capital"/>
    <n v="0"/>
    <n v="0"/>
    <m/>
  </r>
  <r>
    <s v="I-30-24"/>
    <x v="8"/>
    <s v="NTMP - Glenbrook Valley II ($81,750)"/>
    <x v="1"/>
    <s v="Capital"/>
    <n v="0"/>
    <n v="0"/>
    <m/>
  </r>
  <r>
    <s v="I-31-24"/>
    <x v="8"/>
    <s v="NTMP - Songwood ($105,000)"/>
    <x v="1"/>
    <s v="Capital"/>
    <n v="17160.25"/>
    <n v="17160.25"/>
    <m/>
  </r>
  <r>
    <s v="I-32-24"/>
    <x v="8"/>
    <s v="ALMAAHH Complex Facility - Support Latino Cultural Complex "/>
    <x v="13"/>
    <s v="Operating"/>
    <n v="50000"/>
    <n v="0"/>
    <m/>
  </r>
  <r>
    <s v="I-33-24"/>
    <x v="8"/>
    <s v="CRR services for community clean-up of storm debris and downed trees. Post-storm (5/17/24) clean-up."/>
    <x v="10"/>
    <s v="Operating"/>
    <n v="3000"/>
    <n v="0"/>
    <m/>
  </r>
  <r>
    <s v="I-34-24"/>
    <x v="8"/>
    <s v="Disaster Preparedness Partnership with the Houston Tool Bank"/>
    <x v="3"/>
    <s v="Operating"/>
    <n v="50000"/>
    <n v="0"/>
    <m/>
  </r>
  <r>
    <s v="I-35-24"/>
    <x v="8"/>
    <s v="Eastside Differential Response Team (DRT) Overtime pay "/>
    <x v="0"/>
    <s v="Operating"/>
    <n v="26403.94"/>
    <n v="0"/>
    <m/>
  </r>
  <r>
    <s v="I-36-24"/>
    <x v="8"/>
    <s v="STEM Programming from Innovation Impact Lab Inc. to students in District I."/>
    <x v="4"/>
    <s v="Operating"/>
    <n v="13000"/>
    <n v="0"/>
    <m/>
  </r>
  <r>
    <s v="I-37-24"/>
    <x v="8"/>
    <s v="Beverly Hills Community Center Improvements "/>
    <x v="4"/>
    <s v="Capital"/>
    <n v="25000"/>
    <n v="0"/>
    <m/>
  </r>
  <r>
    <s v="I-38-24"/>
    <x v="8"/>
    <s v="Ingrando Park walking trail improvements "/>
    <x v="4"/>
    <s v="Capital"/>
    <n v="15000"/>
    <n v="0"/>
    <m/>
  </r>
  <r>
    <s v="I-39-24"/>
    <x v="8"/>
    <s v="Walter Jones Park improvements "/>
    <x v="4"/>
    <s v="Capital"/>
    <n v="25000"/>
    <n v="0"/>
    <m/>
  </r>
  <r>
    <s v="I-40-24"/>
    <x v="8"/>
    <s v="Gallegos Elementary Spark Park"/>
    <x v="4"/>
    <s v="Capital"/>
    <n v="10000"/>
    <n v="10000"/>
    <m/>
  </r>
  <r>
    <s v="I-41-24"/>
    <x v="8"/>
    <s v="Free Little Library Program"/>
    <x v="16"/>
    <s v="Operating"/>
    <n v="16840.73"/>
    <n v="0"/>
    <m/>
  </r>
  <r>
    <s v="I-42-24"/>
    <x v="8"/>
    <s v="Health and wellness programming by Fit Houston at Mason Park."/>
    <x v="4"/>
    <s v="Operating"/>
    <n v="25000"/>
    <n v="0"/>
    <m/>
  </r>
  <r>
    <s v="J-1-24"/>
    <x v="9"/>
    <s v="BARC - Team Feral"/>
    <x v="5"/>
    <s v="Operating"/>
    <n v="8000"/>
    <n v="8000"/>
    <m/>
  </r>
  <r>
    <s v="J-2-24"/>
    <x v="9"/>
    <s v="District J Patrol Overtime - HPD S. Gessner Substation-Rollover from J-17-21."/>
    <x v="1"/>
    <s v="Operating"/>
    <n v="54636.99"/>
    <n v="22877.200000000001"/>
    <m/>
  </r>
  <r>
    <s v="J-3-24"/>
    <x v="9"/>
    <s v="ROLLOVER: J-2-22 Initial/Original Program District J Patrol Overtime - Midwest Substation -Rollover from J-16-21. Approved subject to the addition program/restrictions for overtime funding for COH employees. District J - Midwest Station District J Patrol Program.  MST approved 8/12/22"/>
    <x v="1"/>
    <s v="Operating"/>
    <n v="45000"/>
    <n v="28688.600000000006"/>
    <m/>
  </r>
  <r>
    <s v="J-4-24"/>
    <x v="9"/>
    <s v="ROLLOVER: District J Patrol Over Time Initiative: HPD DRT Officers from the Westside Station in District F will receive submission from the District J Office. Rollover from J-30-21. Approved subject to the addition program/restrictions for overtime funding for COH employees. District J District J Patrol Westside HPD Station.  MST approved 8/11/22."/>
    <x v="0"/>
    <s v="Operating"/>
    <n v="25363.01"/>
    <n v="25363.01"/>
    <m/>
  </r>
  <r>
    <s v="J-5-24"/>
    <x v="9"/>
    <s v="Polaris ATV - S. Gessner Station"/>
    <x v="0"/>
    <s v="Operating"/>
    <n v="28557"/>
    <n v="0"/>
    <m/>
  </r>
  <r>
    <s v="J-6-24"/>
    <x v="9"/>
    <s v="Spay &amp; Neuter, Rabies shot, Microchip and Pet Registration"/>
    <x v="0"/>
    <s v="Operating"/>
    <n v="1055"/>
    <n v="1055"/>
    <m/>
  </r>
  <r>
    <s v="J-7-24"/>
    <x v="9"/>
    <s v="Electric gate to replace manual gate"/>
    <x v="0"/>
    <s v="Capital"/>
    <n v="0"/>
    <n v="0"/>
    <m/>
  </r>
  <r>
    <s v="J-8-24"/>
    <x v="9"/>
    <s v="Gulfton /Burnett Bayland Park - redevelopment, improvement"/>
    <x v="5"/>
    <s v="Capital"/>
    <n v="50000"/>
    <n v="0"/>
    <m/>
  </r>
  <r>
    <s v="J-9-24"/>
    <x v="9"/>
    <s v="Mobud and Waldo intersection - ADA ramps/curb ($20k)"/>
    <x v="1"/>
    <s v="Capital"/>
    <n v="0"/>
    <n v="0"/>
    <m/>
  </r>
  <r>
    <s v="J-10-24"/>
    <x v="9"/>
    <s v="Jorine DR (east) - between Sharpview DR and Sandstone RD CDSF request 1301 - new sidewalk ($35k)"/>
    <x v="1"/>
    <s v="Capital"/>
    <n v="0"/>
    <n v="0"/>
    <m/>
  </r>
  <r>
    <s v="J-11-24"/>
    <x v="9"/>
    <s v="9418 Willow Meadow - sidewalk repair ($15k)"/>
    <x v="1"/>
    <s v="Capital"/>
    <n v="0"/>
    <n v="0"/>
    <m/>
  </r>
  <r>
    <s v="J-12-24"/>
    <x v="9"/>
    <s v="Overtime Patrol - Southwest "/>
    <x v="2"/>
    <s v="Operating"/>
    <n v="15000"/>
    <n v="7583.6500000000005"/>
    <m/>
  </r>
  <r>
    <s v="J-13-24"/>
    <x v="9"/>
    <s v="Polaris vehicles "/>
    <x v="1"/>
    <s v="Capital"/>
    <n v="58557"/>
    <n v="0"/>
    <m/>
  </r>
  <r>
    <s v="J-14-24"/>
    <x v="9"/>
    <s v="Spade &amp; neuter, rabies shot, microchip and pet registration"/>
    <x v="2"/>
    <s v="Operating"/>
    <n v="0"/>
    <n v="0"/>
    <m/>
  </r>
  <r>
    <s v="J-15-24"/>
    <x v="9"/>
    <s v="Fire Station - funding to complete electric gate"/>
    <x v="0"/>
    <s v="Capital"/>
    <n v="8816.73"/>
    <n v="0"/>
    <m/>
  </r>
  <r>
    <s v="J-16-24"/>
    <x v="9"/>
    <s v="NTMP - 7300-23 Sharpstown Section II ($24.9)"/>
    <x v="1"/>
    <s v="Capital"/>
    <n v="0"/>
    <n v="0"/>
    <m/>
  </r>
  <r>
    <s v="J-17-24"/>
    <x v="9"/>
    <s v="HOT Team"/>
    <x v="1"/>
    <s v="Capital"/>
    <n v="19923.64"/>
    <n v="12488.4"/>
    <m/>
  </r>
  <r>
    <s v="J-18-24"/>
    <x v="9"/>
    <s v="S. Gessner Station - equipment and gear to Gulfton Storefront"/>
    <x v="1"/>
    <s v="Capital"/>
    <n v="25000"/>
    <n v="0"/>
    <m/>
  </r>
  <r>
    <s v="J-19-24"/>
    <x v="9"/>
    <s v="ILA with St. George Management District - Flock cameras"/>
    <x v="4"/>
    <s v="Capital"/>
    <n v="20000"/>
    <n v="0"/>
    <m/>
  </r>
  <r>
    <s v="J-20-24"/>
    <x v="9"/>
    <s v="Bonham Acres Park/Sharpstown Park - pickleball courts"/>
    <x v="1"/>
    <s v="Capital"/>
    <n v="24000"/>
    <n v="0"/>
    <m/>
  </r>
  <r>
    <s v="J-21-24"/>
    <x v="9"/>
    <s v="Sharpstown Green Park - park design and implementation of enhancements"/>
    <x v="1"/>
    <s v="Capital"/>
    <n v="48257.5"/>
    <n v="48257.5"/>
    <m/>
  </r>
  <r>
    <s v="J-22-24"/>
    <x v="9"/>
    <s v="India House - ILA with Brays Oaks Management District"/>
    <x v="1"/>
    <s v="Capital"/>
    <n v="10000"/>
    <n v="10000"/>
    <m/>
  </r>
  <r>
    <s v="J-23-24"/>
    <x v="9"/>
    <s v="Keegans Bayou Trail signage"/>
    <x v="4"/>
    <s v="Capital"/>
    <n v="0"/>
    <n v="0"/>
    <m/>
  </r>
  <r>
    <s v="J-24-24"/>
    <x v="9"/>
    <s v="ILA with St. George Place Management District - right of way along Chimney Rock, between Westpark and Richmond"/>
    <x v="1"/>
    <s v="Capital"/>
    <n v="5000"/>
    <n v="0"/>
    <m/>
  </r>
  <r>
    <s v="J-25-24"/>
    <x v="9"/>
    <s v="ILA - Gulfton Municipal Management District and HPD for Shotspotter"/>
    <x v="4"/>
    <s v="Capital"/>
    <n v="0"/>
    <n v="0"/>
    <m/>
  </r>
  <r>
    <s v="J-26-24"/>
    <x v="9"/>
    <s v="SPARK Park - Rodriguez Elementary"/>
    <x v="1"/>
    <s v="Capital"/>
    <n v="17000"/>
    <n v="17000"/>
    <m/>
  </r>
  <r>
    <s v="J-27-24"/>
    <x v="9"/>
    <s v="Handgun Safe distribution"/>
    <x v="4"/>
    <s v="Operating"/>
    <n v="0"/>
    <n v="0"/>
    <m/>
  </r>
  <r>
    <s v="J-28-24"/>
    <x v="9"/>
    <s v="40 Flock cameras annual renewal"/>
    <x v="1"/>
    <s v="Capital"/>
    <n v="100000"/>
    <n v="100000"/>
    <m/>
  </r>
  <r>
    <s v="J-29-24"/>
    <x v="9"/>
    <s v="Radar speed limit signs"/>
    <x v="1"/>
    <s v="Capital"/>
    <n v="19883.86"/>
    <n v="19883.86"/>
    <m/>
  </r>
  <r>
    <s v="J-30-24"/>
    <x v="9"/>
    <s v="Flock cameras - 2 additional"/>
    <x v="0"/>
    <s v="Operating"/>
    <n v="5500"/>
    <n v="5500"/>
    <m/>
  </r>
  <r>
    <s v="J-31-24"/>
    <x v="9"/>
    <s v="Panel replacement - 7011 Mobud Dr. IssueID01371J ($40,500)"/>
    <x v="1"/>
    <s v="Capital"/>
    <n v="0"/>
    <n v="0"/>
    <m/>
  </r>
  <r>
    <s v="J-32-24"/>
    <x v="9"/>
    <s v="8621 Robindell - IssueID01391J At the 8621 Robindell Location - Implement sidewalk on the Grape street portion so it may connect with Robindell St.  - ($19,000)"/>
    <x v="1"/>
    <s v="Capital"/>
    <n v="0"/>
    <n v="0"/>
    <m/>
  </r>
  <r>
    <s v="J-33-24"/>
    <x v="9"/>
    <s v="ADA ramps - intersection of Pella &amp; Concho ($60,000)"/>
    <x v="1"/>
    <s v="Capital"/>
    <n v="0"/>
    <n v="0"/>
    <m/>
  </r>
  <r>
    <s v="J-34-24"/>
    <x v="9"/>
    <s v="ADA ramps - intersection of Bob White &amp; Jason ($15,000)"/>
    <x v="1"/>
    <s v="Capital"/>
    <n v="0"/>
    <n v="0"/>
    <m/>
  </r>
  <r>
    <s v="J-35-24"/>
    <x v="9"/>
    <s v="Supplemental Maintenance Team"/>
    <x v="1"/>
    <s v="Operating"/>
    <n v="49800"/>
    <n v="49800"/>
    <m/>
  </r>
  <r>
    <s v="J-36-24"/>
    <x v="9"/>
    <s v="New sidewalk - Plainfield between Benning and Sanford (east) - CDSF request Issue ID 1441 ($30k)"/>
    <x v="1"/>
    <s v="Capital"/>
    <n v="0"/>
    <n v="0"/>
    <m/>
  </r>
  <r>
    <s v="J-37-24"/>
    <x v="9"/>
    <s v="New sidewalk - IssueID00231J Bissonnet between s Gessner and the Braeburn country blue entrance - ($90k)"/>
    <x v="1"/>
    <s v="Capital"/>
    <n v="0"/>
    <n v="0"/>
    <m/>
  </r>
  <r>
    <s v="J-38-24"/>
    <x v="9"/>
    <s v="District J NTMP 7134-21 ($30k)"/>
    <x v="1"/>
    <s v="Capital"/>
    <n v="0"/>
    <n v="0"/>
    <m/>
  </r>
  <r>
    <s v="J-39-24"/>
    <x v="9"/>
    <s v="S. Gessner - Polaris ATV"/>
    <x v="1"/>
    <s v="Capital"/>
    <n v="45000"/>
    <n v="0"/>
    <m/>
  </r>
  <r>
    <s v="J-40-24"/>
    <x v="9"/>
    <s v="Clarewood and Renwick Clarewood and Rampart ($2,500)"/>
    <x v="1"/>
    <s v="Capital"/>
    <n v="0"/>
    <n v="0"/>
    <m/>
  </r>
  <r>
    <s v="J-41-24"/>
    <x v="9"/>
    <s v="IssueID01501J - Project Type Remove/Replace Sidewalk ($2,500)"/>
    <x v="1"/>
    <s v="Capital"/>
    <n v="0"/>
    <n v="0"/>
    <m/>
  </r>
  <r>
    <s v="J-42-24"/>
    <x v="9"/>
    <s v="IssueID01471J South Gessner and Ariel St ($12,000)"/>
    <x v="1"/>
    <s v="Capital"/>
    <n v="0"/>
    <n v="0"/>
    <m/>
  </r>
  <r>
    <s v="J-43-24"/>
    <x v="9"/>
    <s v="Jason and South Gessner Intersection - closest nearby address: 8797 S Gessner Rd ($12,000)"/>
    <x v="1"/>
    <s v="Capital"/>
    <n v="0"/>
    <n v="0"/>
    <m/>
  </r>
  <r>
    <s v="J-44-24"/>
    <x v="9"/>
    <s v="Illegal Dumping/Abatement Team"/>
    <x v="2"/>
    <s v="Operating"/>
    <n v="49900"/>
    <n v="49900"/>
    <m/>
  </r>
  <r>
    <s v="J-45-24"/>
    <x v="9"/>
    <s v="Seniors, Veterans, and Disabled Home Repair - ILA w/Southwest Management District"/>
    <x v="10"/>
    <s v="Operating"/>
    <n v="49900"/>
    <n v="49900"/>
    <m/>
  </r>
  <r>
    <s v="J-46-24"/>
    <x v="9"/>
    <s v="ILA - SW Management District and HTV producing PSAs"/>
    <x v="21"/>
    <s v="Operating"/>
    <n v="35000"/>
    <n v="35000"/>
    <m/>
  </r>
  <r>
    <s v="J-47-24"/>
    <x v="9"/>
    <s v="Panel Replacement - Road segment west of the McAvoy and Jason intersection adjacent to McNamara elementary (pick up and drop off zone) IssueID01451J - Remove and replace the concrete panels in that section only for a cost of ($78,600)"/>
    <x v="1"/>
    <s v="Capital"/>
    <n v="0"/>
    <n v="0"/>
    <m/>
  </r>
  <r>
    <s v="J-48-24"/>
    <x v="9"/>
    <s v="BARC - Team Feral (2)"/>
    <x v="5"/>
    <s v="Operating"/>
    <n v="25000"/>
    <n v="0"/>
    <m/>
  </r>
  <r>
    <s v="J-49-24"/>
    <x v="9"/>
    <s v="BARC sweep - District J Braeburn Valley West and Sharpstown"/>
    <x v="5"/>
    <s v="Operating"/>
    <n v="3000"/>
    <n v="3000"/>
    <m/>
  </r>
  <r>
    <s v="J-50-24"/>
    <x v="9"/>
    <s v="7718 Clarewood - CDSF request Issue ID 1531 - Replace curb and implement (replace) two portions of ADA at Lugary/Clarewood ($12k)"/>
    <x v="1"/>
    <s v="Capital"/>
    <n v="0"/>
    <n v="0"/>
    <m/>
  </r>
  <r>
    <s v="J-51-24"/>
    <x v="9"/>
    <s v="CASE for Kids Awards through the Harris County Department of Education $15K to The Center for Pursuit $5K to SEWA"/>
    <x v="4"/>
    <s v="Operating"/>
    <n v="20000"/>
    <n v="20000"/>
    <m/>
  </r>
  <r>
    <s v="J-52-24"/>
    <x v="9"/>
    <s v="Robindell and Darnell - replace ADA ramp ($14k)"/>
    <x v="1"/>
    <s v="Capital"/>
    <n v="0"/>
    <n v="0"/>
    <m/>
  </r>
  <r>
    <s v="J-53-24"/>
    <x v="9"/>
    <s v="Robindell and Indigo - replace ADA ramp ($14k)"/>
    <x v="1"/>
    <s v="Capital"/>
    <n v="0"/>
    <n v="0"/>
    <m/>
  </r>
  <r>
    <s v="J-54-24"/>
    <x v="9"/>
    <s v="Carlota Court and Reamer - replace ADA ramp ($14k)"/>
    <x v="1"/>
    <s v="Capital"/>
    <n v="0"/>
    <n v="0"/>
    <m/>
  </r>
  <r>
    <s v="J-55-24"/>
    <x v="9"/>
    <s v="2024 Boat Right 20 Classic - purchase of high water rescue boat"/>
    <x v="18"/>
    <s v="Capital"/>
    <n v="88850"/>
    <n v="88850"/>
    <m/>
  </r>
  <r>
    <s v="J-56-24"/>
    <x v="9"/>
    <s v="Replace damaged curb at 3105 McCulloch Cir. - ($1.5k)"/>
    <x v="1"/>
    <s v="Capital"/>
    <n v="0"/>
    <n v="0"/>
    <m/>
  </r>
  <r>
    <s v="J-57-24"/>
    <x v="9"/>
    <s v="NTMP - Speed Cushions - partner with TIRZ 1 via an Interlocal Agreement to assist with several speed cushions within their project in District J.  ($47.5K)"/>
    <x v="1"/>
    <s v="Capital"/>
    <n v="0"/>
    <n v="0"/>
    <m/>
  </r>
  <r>
    <s v="J-58-24"/>
    <x v="9"/>
    <s v="District J Fire Station 28 Fire Station 51 Fire Station 68 - equipment upgrades"/>
    <x v="18"/>
    <s v="Capital"/>
    <n v="50000"/>
    <n v="0"/>
    <m/>
  </r>
  <r>
    <s v="K-1-24"/>
    <x v="10"/>
    <s v="Temporary Staff to address issues throughout District K. Rollover K-1-21, K-2-22 and K-1-23"/>
    <x v="2"/>
    <s v="Operating"/>
    <n v="111831.80999999998"/>
    <n v="79478.740000000005"/>
    <m/>
  </r>
  <r>
    <s v="K-2-24"/>
    <x v="10"/>
    <s v="Willow Waterhole - fishing pier"/>
    <x v="4"/>
    <s v="Capital"/>
    <n v="25000"/>
    <n v="25000"/>
    <m/>
  </r>
  <r>
    <s v="K-3-24"/>
    <x v="10"/>
    <s v="Constant Contact - Platform where District K creates and sends communication out via the District K newsletter."/>
    <x v="0"/>
    <s v="Operating"/>
    <n v="1969.8"/>
    <n v="1969.8"/>
    <m/>
  </r>
  <r>
    <s v="K-4-24"/>
    <x v="10"/>
    <s v="Trail head at City Park, Sims Bayou Greenway, near Hiram Clarke Rd."/>
    <x v="1"/>
    <s v="Operating"/>
    <n v="1295"/>
    <n v="0"/>
    <m/>
  </r>
  <r>
    <s v="K-5-24"/>
    <x v="10"/>
    <s v="Temporary Summer Workers at Townwood Park, 3403 Simsbrook, Houston, TX 77045 • Two (2) temporary workers, working 30 hours/week each • Hourly wage $15.00 = $1,800/month, totaling $5,400 x 2 Workers for three (3) months = $10,800.  (Rollover K-23-22)"/>
    <x v="4"/>
    <s v="Operating"/>
    <n v="10800"/>
    <n v="2760.65"/>
    <m/>
  </r>
  <r>
    <s v="K-6-24"/>
    <x v="10"/>
    <s v="Afterschool Arts Program - multiple District K locations"/>
    <x v="4"/>
    <s v="Operating"/>
    <n v="1000"/>
    <n v="1000"/>
    <m/>
  </r>
  <r>
    <s v="K-7-24"/>
    <x v="10"/>
    <s v="HPD Southwest Command - Overtime"/>
    <x v="0"/>
    <s v="Operating"/>
    <n v="18686.32"/>
    <n v="18686.32"/>
    <m/>
  </r>
  <r>
    <s v="K-8-24"/>
    <x v="10"/>
    <s v="WiFi at Marian Communtiy Center"/>
    <x v="4"/>
    <s v="Operating"/>
    <n v="23100"/>
    <n v="0"/>
    <m/>
  </r>
  <r>
    <s v="K-9-24"/>
    <x v="10"/>
    <s v="5 Corners Management District - Illegal dumping"/>
    <x v="2"/>
    <s v="Operating"/>
    <n v="25000"/>
    <n v="0"/>
    <m/>
  </r>
  <r>
    <s v="K-10-24"/>
    <x v="10"/>
    <s v="Brays Oaks Management District - Illegal dumping"/>
    <x v="2"/>
    <s v="Operating"/>
    <n v="25000"/>
    <n v="0"/>
    <m/>
  </r>
  <r>
    <s v="K-11-24"/>
    <x v="10"/>
    <s v="Mounted Patrol sponsorship"/>
    <x v="0"/>
    <s v="Operating"/>
    <n v="5000"/>
    <n v="0"/>
    <m/>
  </r>
  <r>
    <s v="K-12-24"/>
    <x v="10"/>
    <s v="Breast Cancer Awareness event"/>
    <x v="7"/>
    <s v="Operating"/>
    <n v="10000"/>
    <n v="0"/>
    <m/>
  </r>
  <r>
    <s v="K-13-24"/>
    <x v="10"/>
    <s v=" District K - Willowbend Blvd. at W. Bellfort Ave. Connectivity Study - to eliminate those gaps for travelers of all modes, improving safety, quality of life and economic development"/>
    <x v="14"/>
    <s v="Operating"/>
    <n v="32684"/>
    <n v="0"/>
    <m/>
  </r>
  <r>
    <s v="K-14-24"/>
    <x v="10"/>
    <s v="To mitigate the speeding and prevent &quot;donut&quot; spinning on the parking lot at Townwood Park."/>
    <x v="4"/>
    <s v="Operating"/>
    <n v="13422.36"/>
    <n v="13422.36"/>
    <m/>
  </r>
  <r>
    <s v="K-15-24"/>
    <x v="10"/>
    <s v="ISSUE ID 0831K - Replace concrete panels at: 16419 Quail Park - Cost $50,601.78 16511 Quail Park - Cost $38,698.14 ($89,299.92)"/>
    <x v="1"/>
    <s v="Capital"/>
    <n v="89299.92"/>
    <n v="89299.92"/>
    <m/>
  </r>
  <r>
    <s v="K-16-24"/>
    <x v="10"/>
    <s v="HP ISSUE ID 00831K - to replace concrete panels in the Fort Bend Houston Quail Run community in District K ($500,000)"/>
    <x v="1"/>
    <s v="Capital"/>
    <n v="48409.279999999999"/>
    <n v="48409.279999999999"/>
    <m/>
  </r>
  <r>
    <s v="K-17-24"/>
    <x v="10"/>
    <s v="Annual Community Shred Day"/>
    <x v="8"/>
    <s v="Operating"/>
    <n v="1800"/>
    <n v="1800"/>
    <m/>
  </r>
  <r>
    <s v="K-18-24"/>
    <x v="10"/>
    <s v="ISSUE ID 00891K - sidewalk replacement on walk path"/>
    <x v="1"/>
    <s v="Capital"/>
    <n v="5350"/>
    <n v="5350"/>
    <m/>
  </r>
  <r>
    <s v="K-19-24"/>
    <x v="10"/>
    <s v="Texas Black Expo"/>
    <x v="17"/>
    <s v="Operating"/>
    <n v="5000"/>
    <n v="5000"/>
    <m/>
  </r>
  <r>
    <s v="K-20-24"/>
    <x v="10"/>
    <s v="HPW IssueID00901K: Replace several sidewalks in Corinthian Pointe neighborhood, those on 13500 block of Nia Place, Faith Place streets"/>
    <x v="1"/>
    <s v="Capital"/>
    <n v="269068.39"/>
    <n v="269068.39"/>
    <m/>
  </r>
  <r>
    <s v="K-21-24"/>
    <x v="10"/>
    <s v="TOWNWOOD PARK SUMMER WORKER ($10,800)"/>
    <x v="4"/>
    <s v="Operating"/>
    <n v="10800"/>
    <n v="0"/>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7E63C03-7DA7-4FED-BB52-301392D3FCD1}" name="PivotTable1"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location ref="A3:C15" firstHeaderRow="0" firstDataRow="1" firstDataCol="1"/>
  <pivotFields count="8">
    <pivotField showAll="0"/>
    <pivotField axis="axisRow" showAll="0">
      <items count="13">
        <item x="0"/>
        <item x="1"/>
        <item x="2"/>
        <item x="3"/>
        <item x="4"/>
        <item x="5"/>
        <item x="6"/>
        <item x="7"/>
        <item x="8"/>
        <item x="9"/>
        <item x="10"/>
        <item m="1" x="11"/>
        <item t="default"/>
      </items>
    </pivotField>
    <pivotField showAll="0"/>
    <pivotField showAll="0"/>
    <pivotField showAll="0"/>
    <pivotField dataField="1" numFmtId="8" showAll="0"/>
    <pivotField dataField="1" showAll="0"/>
    <pivotField showAll="0"/>
  </pivotFields>
  <rowFields count="1">
    <field x="1"/>
  </rowFields>
  <rowItems count="12">
    <i>
      <x/>
    </i>
    <i>
      <x v="1"/>
    </i>
    <i>
      <x v="2"/>
    </i>
    <i>
      <x v="3"/>
    </i>
    <i>
      <x v="4"/>
    </i>
    <i>
      <x v="5"/>
    </i>
    <i>
      <x v="6"/>
    </i>
    <i>
      <x v="7"/>
    </i>
    <i>
      <x v="8"/>
    </i>
    <i>
      <x v="9"/>
    </i>
    <i>
      <x v="10"/>
    </i>
    <i t="grand">
      <x/>
    </i>
  </rowItems>
  <colFields count="1">
    <field x="-2"/>
  </colFields>
  <colItems count="2">
    <i>
      <x/>
    </i>
    <i i="1">
      <x v="1"/>
    </i>
  </colItems>
  <dataFields count="2">
    <dataField name="Sum of Max Spend" fld="5" baseField="0" baseItem="0" numFmtId="6"/>
    <dataField name="Sum of YTD Expenses" fld="6" baseField="0" baseItem="0" numFmtId="8"/>
  </dataFields>
  <formats count="3">
    <format dxfId="3">
      <pivotArea collapsedLevelsAreSubtotals="1" fieldPosition="0">
        <references count="2">
          <reference field="4294967294" count="1" selected="0">
            <x v="1"/>
          </reference>
          <reference field="1" count="0"/>
        </references>
      </pivotArea>
    </format>
    <format dxfId="2">
      <pivotArea outline="0" fieldPosition="0">
        <references count="1">
          <reference field="4294967294" count="1">
            <x v="1"/>
          </reference>
        </references>
      </pivotArea>
    </format>
    <format dxfId="1">
      <pivotArea collapsedLevelsAreSubtotals="1" fieldPosition="0">
        <references count="2">
          <reference field="4294967294" count="1" selected="0">
            <x v="0"/>
          </reference>
          <reference field="1" count="0"/>
        </references>
      </pivotArea>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343CE29-4E26-4067-9052-309354F84048}" name="PivotTable2" cacheId="0" applyNumberFormats="0" applyBorderFormats="0" applyFontFormats="0" applyPatternFormats="0" applyAlignmentFormats="0" applyWidthHeightFormats="1" dataCaption="Values" updatedVersion="8" minRefreshableVersion="3" useAutoFormatting="1" itemPrintTitles="1" createdVersion="6" indent="0" outline="1" outlineData="1" multipleFieldFilters="0" chartFormat="1">
  <location ref="A3:C26" firstHeaderRow="0" firstDataRow="1" firstDataCol="1"/>
  <pivotFields count="8">
    <pivotField showAll="0"/>
    <pivotField showAll="0"/>
    <pivotField showAll="0"/>
    <pivotField axis="axisRow" showAll="0">
      <items count="40">
        <item x="5"/>
        <item m="1" x="23"/>
        <item x="8"/>
        <item x="10"/>
        <item x="18"/>
        <item x="7"/>
        <item x="4"/>
        <item x="0"/>
        <item x="16"/>
        <item x="1"/>
        <item x="13"/>
        <item x="11"/>
        <item x="17"/>
        <item m="1" x="36"/>
        <item x="14"/>
        <item m="1" x="25"/>
        <item m="1" x="26"/>
        <item x="2"/>
        <item x="19"/>
        <item m="1" x="24"/>
        <item x="15"/>
        <item x="21"/>
        <item x="9"/>
        <item m="1" x="29"/>
        <item m="1" x="32"/>
        <item x="6"/>
        <item m="1" x="31"/>
        <item x="12"/>
        <item m="1" x="38"/>
        <item m="1" x="28"/>
        <item x="20"/>
        <item m="1" x="37"/>
        <item m="1" x="35"/>
        <item m="1" x="27"/>
        <item m="1" x="34"/>
        <item m="1" x="30"/>
        <item m="1" x="33"/>
        <item x="3"/>
        <item m="1" x="22"/>
        <item t="default"/>
      </items>
    </pivotField>
    <pivotField showAll="0"/>
    <pivotField dataField="1" numFmtId="8" showAll="0"/>
    <pivotField dataField="1" showAll="0"/>
    <pivotField showAll="0"/>
  </pivotFields>
  <rowFields count="1">
    <field x="3"/>
  </rowFields>
  <rowItems count="23">
    <i>
      <x/>
    </i>
    <i>
      <x v="2"/>
    </i>
    <i>
      <x v="3"/>
    </i>
    <i>
      <x v="4"/>
    </i>
    <i>
      <x v="5"/>
    </i>
    <i>
      <x v="6"/>
    </i>
    <i>
      <x v="7"/>
    </i>
    <i>
      <x v="8"/>
    </i>
    <i>
      <x v="9"/>
    </i>
    <i>
      <x v="10"/>
    </i>
    <i>
      <x v="11"/>
    </i>
    <i>
      <x v="12"/>
    </i>
    <i>
      <x v="14"/>
    </i>
    <i>
      <x v="17"/>
    </i>
    <i>
      <x v="18"/>
    </i>
    <i>
      <x v="20"/>
    </i>
    <i>
      <x v="21"/>
    </i>
    <i>
      <x v="22"/>
    </i>
    <i>
      <x v="25"/>
    </i>
    <i>
      <x v="27"/>
    </i>
    <i>
      <x v="30"/>
    </i>
    <i>
      <x v="37"/>
    </i>
    <i t="grand">
      <x/>
    </i>
  </rowItems>
  <colFields count="1">
    <field x="-2"/>
  </colFields>
  <colItems count="2">
    <i>
      <x/>
    </i>
    <i i="1">
      <x v="1"/>
    </i>
  </colItems>
  <dataFields count="2">
    <dataField name="Sum of YTD Expenses" fld="6" baseField="0" baseItem="0" numFmtId="6"/>
    <dataField name="Sum of Max Spend" fld="5" baseField="0" baseItem="0"/>
  </dataFields>
  <formats count="1">
    <format dxfId="0">
      <pivotArea outline="0" collapsedLevelsAreSubtotals="1" fieldPosition="0"/>
    </format>
  </formats>
  <chartFormats count="2">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e6" displayName="Table6" ref="A1:H450" totalsRowCount="1" headerRowDxfId="23" dataDxfId="22" totalsRowDxfId="21" totalsRowBorderDxfId="20">
  <autoFilter ref="A1:H449" xr:uid="{00000000-0009-0000-0100-000006000000}"/>
  <tableColumns count="8">
    <tableColumn id="1" xr3:uid="{00000000-0010-0000-0000-000001000000}" name="Project Name" dataDxfId="19" totalsRowDxfId="18"/>
    <tableColumn id="2" xr3:uid="{00000000-0010-0000-0000-000002000000}" name="District" dataDxfId="17" totalsRowDxfId="16"/>
    <tableColumn id="14" xr3:uid="{00000000-0010-0000-0000-00000E000000}" name="Title" dataDxfId="15" totalsRowDxfId="14"/>
    <tableColumn id="3" xr3:uid="{00000000-0010-0000-0000-000003000000}" name="Department" dataDxfId="13" totalsRowDxfId="12"/>
    <tableColumn id="18" xr3:uid="{00000000-0010-0000-0000-000012000000}" name="Funds" dataDxfId="11" totalsRowDxfId="10"/>
    <tableColumn id="19" xr3:uid="{00000000-0010-0000-0000-000013000000}" name="Max Spend" totalsRowFunction="sum" dataDxfId="9" totalsRowDxfId="8"/>
    <tableColumn id="5" xr3:uid="{00000000-0010-0000-0000-000005000000}" name="YTD Expenses" totalsRowFunction="sum" dataDxfId="7" totalsRowDxfId="6"/>
    <tableColumn id="7" xr3:uid="{00000000-0010-0000-0000-000007000000}" name="Comments" dataDxfId="5" totalsRowDxfId="4"/>
  </tableColumns>
  <tableStyleInfo name="TableStyleMedium2"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H509"/>
  <sheetViews>
    <sheetView tabSelected="1" zoomScale="90" zoomScaleNormal="90" workbookViewId="0">
      <pane ySplit="1" topLeftCell="A182" activePane="bottomLeft" state="frozen"/>
      <selection pane="bottomLeft" activeCell="F461" sqref="F461"/>
    </sheetView>
  </sheetViews>
  <sheetFormatPr defaultRowHeight="15" x14ac:dyDescent="0.25"/>
  <cols>
    <col min="1" max="1" width="15.5703125" bestFit="1" customWidth="1"/>
    <col min="2" max="2" width="9.85546875" bestFit="1" customWidth="1"/>
    <col min="3" max="3" width="116.85546875" style="1" customWidth="1"/>
    <col min="4" max="4" width="23" style="1" customWidth="1"/>
    <col min="5" max="5" width="11" style="15" customWidth="1"/>
    <col min="6" max="7" width="23.140625" bestFit="1" customWidth="1"/>
    <col min="8" max="9" width="23.28515625" customWidth="1"/>
    <col min="11" max="11" width="9.85546875" bestFit="1" customWidth="1"/>
    <col min="12" max="12" width="10.85546875" bestFit="1" customWidth="1"/>
  </cols>
  <sheetData>
    <row r="1" spans="1:8" x14ac:dyDescent="0.25">
      <c r="A1" s="2" t="s">
        <v>0</v>
      </c>
      <c r="B1" s="2" t="s">
        <v>6</v>
      </c>
      <c r="C1" s="2" t="s">
        <v>5</v>
      </c>
      <c r="D1" s="2" t="s">
        <v>2</v>
      </c>
      <c r="E1" s="2" t="s">
        <v>1</v>
      </c>
      <c r="F1" s="2" t="s">
        <v>3</v>
      </c>
      <c r="G1" s="2" t="s">
        <v>19</v>
      </c>
      <c r="H1" s="2" t="s">
        <v>20</v>
      </c>
    </row>
    <row r="2" spans="1:8" s="32" customFormat="1" x14ac:dyDescent="0.25">
      <c r="A2" s="50" t="s">
        <v>68</v>
      </c>
      <c r="B2" s="50" t="s">
        <v>15</v>
      </c>
      <c r="C2" s="75" t="s">
        <v>80</v>
      </c>
      <c r="D2" s="64" t="s">
        <v>21</v>
      </c>
      <c r="E2" s="52" t="s">
        <v>4</v>
      </c>
      <c r="F2" s="53">
        <v>41154.36</v>
      </c>
      <c r="G2" s="53">
        <f>5261.58+12956.16+5594.47+17342.15</f>
        <v>41154.36</v>
      </c>
      <c r="H2" s="50"/>
    </row>
    <row r="3" spans="1:8" s="23" customFormat="1" x14ac:dyDescent="0.25">
      <c r="A3" s="50" t="s">
        <v>69</v>
      </c>
      <c r="B3" s="50" t="s">
        <v>15</v>
      </c>
      <c r="C3" s="55" t="s">
        <v>81</v>
      </c>
      <c r="D3" s="64" t="s">
        <v>21</v>
      </c>
      <c r="E3" s="52" t="s">
        <v>4</v>
      </c>
      <c r="F3" s="53">
        <f>40000-1154.36-830.07</f>
        <v>38015.57</v>
      </c>
      <c r="G3" s="53">
        <f>2558.96+12126.14+1346.4+2554.25+19429.82</f>
        <v>38015.57</v>
      </c>
      <c r="H3" s="89"/>
    </row>
    <row r="4" spans="1:8" s="23" customFormat="1" x14ac:dyDescent="0.25">
      <c r="A4" s="50" t="s">
        <v>70</v>
      </c>
      <c r="B4" s="50" t="s">
        <v>15</v>
      </c>
      <c r="C4" s="55" t="s">
        <v>82</v>
      </c>
      <c r="D4" s="64" t="s">
        <v>21</v>
      </c>
      <c r="E4" s="52" t="s">
        <v>4</v>
      </c>
      <c r="F4" s="53">
        <v>42284.83</v>
      </c>
      <c r="G4" s="53">
        <v>42284.83</v>
      </c>
      <c r="H4" s="54"/>
    </row>
    <row r="5" spans="1:8" s="23" customFormat="1" x14ac:dyDescent="0.25">
      <c r="A5" s="81" t="s">
        <v>83</v>
      </c>
      <c r="B5" s="81" t="s">
        <v>15</v>
      </c>
      <c r="C5" s="82" t="s">
        <v>84</v>
      </c>
      <c r="D5" s="83" t="s">
        <v>33</v>
      </c>
      <c r="E5" s="84" t="s">
        <v>4</v>
      </c>
      <c r="F5" s="85">
        <v>95773.24</v>
      </c>
      <c r="G5" s="85">
        <f>4304+5569.6+10820.81+17139.09+16100.2+1076+18047.52+13551.69+1076</f>
        <v>87684.91</v>
      </c>
      <c r="H5" s="86"/>
    </row>
    <row r="6" spans="1:8" s="23" customFormat="1" ht="30" x14ac:dyDescent="0.25">
      <c r="A6" s="50" t="s">
        <v>71</v>
      </c>
      <c r="B6" s="50" t="s">
        <v>15</v>
      </c>
      <c r="C6" s="63" t="s">
        <v>85</v>
      </c>
      <c r="D6" s="64" t="s">
        <v>93</v>
      </c>
      <c r="E6" s="52" t="s">
        <v>24</v>
      </c>
      <c r="F6" s="53">
        <v>125000</v>
      </c>
      <c r="G6" s="53">
        <v>125000</v>
      </c>
      <c r="H6" s="54"/>
    </row>
    <row r="7" spans="1:8" s="32" customFormat="1" ht="30" x14ac:dyDescent="0.25">
      <c r="A7" s="50" t="s">
        <v>72</v>
      </c>
      <c r="B7" s="50" t="s">
        <v>15</v>
      </c>
      <c r="C7" s="63" t="s">
        <v>86</v>
      </c>
      <c r="D7" s="64" t="s">
        <v>21</v>
      </c>
      <c r="E7" s="52" t="s">
        <v>4</v>
      </c>
      <c r="F7" s="53">
        <v>5000</v>
      </c>
      <c r="G7" s="53">
        <v>5000</v>
      </c>
      <c r="H7" s="54"/>
    </row>
    <row r="8" spans="1:8" s="23" customFormat="1" x14ac:dyDescent="0.25">
      <c r="A8" s="81" t="s">
        <v>73</v>
      </c>
      <c r="B8" s="81" t="s">
        <v>15</v>
      </c>
      <c r="C8" s="82" t="s">
        <v>47</v>
      </c>
      <c r="D8" s="83" t="s">
        <v>93</v>
      </c>
      <c r="E8" s="84" t="s">
        <v>4</v>
      </c>
      <c r="F8" s="85">
        <v>50000</v>
      </c>
      <c r="G8" s="85">
        <v>16202.74</v>
      </c>
      <c r="H8" s="86"/>
    </row>
    <row r="9" spans="1:8" s="32" customFormat="1" x14ac:dyDescent="0.25">
      <c r="A9" s="50" t="s">
        <v>74</v>
      </c>
      <c r="B9" s="50" t="s">
        <v>15</v>
      </c>
      <c r="C9" s="55" t="s">
        <v>87</v>
      </c>
      <c r="D9" s="64" t="s">
        <v>53</v>
      </c>
      <c r="E9" s="52" t="s">
        <v>4</v>
      </c>
      <c r="F9" s="53">
        <v>11880</v>
      </c>
      <c r="G9" s="53">
        <v>11880</v>
      </c>
      <c r="H9" s="54"/>
    </row>
    <row r="10" spans="1:8" s="32" customFormat="1" ht="30" x14ac:dyDescent="0.25">
      <c r="A10" s="81" t="s">
        <v>75</v>
      </c>
      <c r="B10" s="81" t="s">
        <v>15</v>
      </c>
      <c r="C10" s="87" t="s">
        <v>88</v>
      </c>
      <c r="D10" s="83" t="s">
        <v>33</v>
      </c>
      <c r="E10" s="84" t="s">
        <v>4</v>
      </c>
      <c r="F10" s="85">
        <v>100000</v>
      </c>
      <c r="G10" s="85">
        <v>0</v>
      </c>
      <c r="H10" s="86"/>
    </row>
    <row r="11" spans="1:8" s="23" customFormat="1" x14ac:dyDescent="0.25">
      <c r="A11" s="81" t="s">
        <v>76</v>
      </c>
      <c r="B11" s="81" t="s">
        <v>15</v>
      </c>
      <c r="C11" s="82" t="s">
        <v>89</v>
      </c>
      <c r="D11" s="83" t="s">
        <v>21</v>
      </c>
      <c r="E11" s="84" t="s">
        <v>24</v>
      </c>
      <c r="F11" s="85">
        <v>19172.52</v>
      </c>
      <c r="G11" s="85">
        <v>0</v>
      </c>
      <c r="H11" s="86"/>
    </row>
    <row r="12" spans="1:8" s="23" customFormat="1" x14ac:dyDescent="0.25">
      <c r="A12" s="81" t="s">
        <v>77</v>
      </c>
      <c r="B12" s="81" t="s">
        <v>15</v>
      </c>
      <c r="C12" s="82" t="s">
        <v>90</v>
      </c>
      <c r="D12" s="83" t="s">
        <v>21</v>
      </c>
      <c r="E12" s="84" t="s">
        <v>24</v>
      </c>
      <c r="F12" s="85">
        <v>40000</v>
      </c>
      <c r="G12" s="85">
        <v>0</v>
      </c>
      <c r="H12" s="86"/>
    </row>
    <row r="13" spans="1:8" s="23" customFormat="1" x14ac:dyDescent="0.25">
      <c r="A13" s="50" t="s">
        <v>78</v>
      </c>
      <c r="B13" s="50" t="s">
        <v>15</v>
      </c>
      <c r="C13" s="55" t="s">
        <v>91</v>
      </c>
      <c r="D13" s="64" t="s">
        <v>21</v>
      </c>
      <c r="E13" s="52" t="s">
        <v>4</v>
      </c>
      <c r="F13" s="53">
        <v>9941.93</v>
      </c>
      <c r="G13" s="53">
        <v>9941.93</v>
      </c>
      <c r="H13" s="54"/>
    </row>
    <row r="14" spans="1:8" s="23" customFormat="1" x14ac:dyDescent="0.25">
      <c r="A14" s="81" t="s">
        <v>79</v>
      </c>
      <c r="B14" s="81" t="s">
        <v>15</v>
      </c>
      <c r="C14" s="82" t="s">
        <v>92</v>
      </c>
      <c r="D14" s="83" t="s">
        <v>22</v>
      </c>
      <c r="E14" s="84" t="s">
        <v>4</v>
      </c>
      <c r="F14" s="85">
        <v>190</v>
      </c>
      <c r="G14" s="85">
        <v>0</v>
      </c>
      <c r="H14" s="86"/>
    </row>
    <row r="15" spans="1:8" s="23" customFormat="1" x14ac:dyDescent="0.25">
      <c r="A15" s="81" t="s">
        <v>338</v>
      </c>
      <c r="B15" s="81" t="s">
        <v>15</v>
      </c>
      <c r="C15" s="88" t="s">
        <v>339</v>
      </c>
      <c r="D15" s="83" t="s">
        <v>22</v>
      </c>
      <c r="E15" s="84" t="s">
        <v>4</v>
      </c>
      <c r="F15" s="85">
        <v>3400</v>
      </c>
      <c r="G15" s="85">
        <v>0</v>
      </c>
      <c r="H15" s="86"/>
    </row>
    <row r="16" spans="1:8" s="23" customFormat="1" x14ac:dyDescent="0.25">
      <c r="A16" s="81" t="s">
        <v>374</v>
      </c>
      <c r="B16" s="81" t="s">
        <v>15</v>
      </c>
      <c r="C16" s="88" t="s">
        <v>383</v>
      </c>
      <c r="D16" s="83" t="s">
        <v>33</v>
      </c>
      <c r="E16" s="84" t="s">
        <v>4</v>
      </c>
      <c r="F16" s="85">
        <v>162.36000000000001</v>
      </c>
      <c r="G16" s="85">
        <v>0</v>
      </c>
      <c r="H16" s="86"/>
    </row>
    <row r="17" spans="1:8" s="23" customFormat="1" x14ac:dyDescent="0.25">
      <c r="A17" s="50" t="s">
        <v>375</v>
      </c>
      <c r="B17" s="50" t="s">
        <v>15</v>
      </c>
      <c r="C17" s="51" t="s">
        <v>384</v>
      </c>
      <c r="D17" s="64" t="s">
        <v>51</v>
      </c>
      <c r="E17" s="52" t="s">
        <v>4</v>
      </c>
      <c r="F17" s="53">
        <v>834.68</v>
      </c>
      <c r="G17" s="53">
        <v>834.68</v>
      </c>
      <c r="H17" s="54"/>
    </row>
    <row r="18" spans="1:8" s="23" customFormat="1" x14ac:dyDescent="0.25">
      <c r="A18" s="81" t="s">
        <v>376</v>
      </c>
      <c r="B18" s="81" t="s">
        <v>15</v>
      </c>
      <c r="C18" s="88" t="s">
        <v>385</v>
      </c>
      <c r="D18" s="83" t="s">
        <v>22</v>
      </c>
      <c r="E18" s="84" t="s">
        <v>4</v>
      </c>
      <c r="F18" s="85">
        <v>10000</v>
      </c>
      <c r="G18" s="85">
        <v>0</v>
      </c>
      <c r="H18" s="86"/>
    </row>
    <row r="19" spans="1:8" s="23" customFormat="1" x14ac:dyDescent="0.25">
      <c r="A19" s="81" t="s">
        <v>377</v>
      </c>
      <c r="B19" s="81" t="s">
        <v>15</v>
      </c>
      <c r="C19" s="88" t="s">
        <v>386</v>
      </c>
      <c r="D19" s="83" t="s">
        <v>21</v>
      </c>
      <c r="E19" s="84" t="s">
        <v>4</v>
      </c>
      <c r="F19" s="85">
        <f>50000+830.07</f>
        <v>50830.07</v>
      </c>
      <c r="G19" s="85">
        <v>32942.410000000003</v>
      </c>
      <c r="H19" s="86"/>
    </row>
    <row r="20" spans="1:8" s="23" customFormat="1" x14ac:dyDescent="0.25">
      <c r="A20" s="50" t="s">
        <v>378</v>
      </c>
      <c r="B20" s="50" t="s">
        <v>15</v>
      </c>
      <c r="C20" s="51" t="s">
        <v>387</v>
      </c>
      <c r="D20" s="64" t="s">
        <v>21</v>
      </c>
      <c r="E20" s="52" t="s">
        <v>4</v>
      </c>
      <c r="F20" s="53">
        <v>68750</v>
      </c>
      <c r="G20" s="53">
        <v>68750</v>
      </c>
      <c r="H20" s="54"/>
    </row>
    <row r="21" spans="1:8" s="23" customFormat="1" x14ac:dyDescent="0.25">
      <c r="A21" s="81" t="s">
        <v>379</v>
      </c>
      <c r="B21" s="81" t="s">
        <v>15</v>
      </c>
      <c r="C21" s="88" t="s">
        <v>388</v>
      </c>
      <c r="D21" s="83" t="s">
        <v>21</v>
      </c>
      <c r="E21" s="84" t="s">
        <v>4</v>
      </c>
      <c r="F21" s="85">
        <v>30000</v>
      </c>
      <c r="G21" s="85">
        <v>0</v>
      </c>
      <c r="H21" s="86"/>
    </row>
    <row r="22" spans="1:8" s="23" customFormat="1" x14ac:dyDescent="0.25">
      <c r="A22" s="81" t="s">
        <v>380</v>
      </c>
      <c r="B22" s="81" t="s">
        <v>15</v>
      </c>
      <c r="C22" s="88" t="s">
        <v>389</v>
      </c>
      <c r="D22" s="83" t="s">
        <v>21</v>
      </c>
      <c r="E22" s="84" t="s">
        <v>4</v>
      </c>
      <c r="F22" s="85">
        <v>20000</v>
      </c>
      <c r="G22" s="85">
        <f>4834.23+674+9988.72</f>
        <v>15496.949999999999</v>
      </c>
      <c r="H22" s="86"/>
    </row>
    <row r="23" spans="1:8" s="23" customFormat="1" x14ac:dyDescent="0.25">
      <c r="A23" s="81" t="s">
        <v>381</v>
      </c>
      <c r="B23" s="81" t="s">
        <v>15</v>
      </c>
      <c r="C23" s="88" t="s">
        <v>390</v>
      </c>
      <c r="D23" s="83" t="s">
        <v>21</v>
      </c>
      <c r="E23" s="84" t="s">
        <v>4</v>
      </c>
      <c r="F23" s="85">
        <v>10000</v>
      </c>
      <c r="G23" s="85">
        <f>478.16+577.6</f>
        <v>1055.76</v>
      </c>
      <c r="H23" s="86"/>
    </row>
    <row r="24" spans="1:8" s="23" customFormat="1" x14ac:dyDescent="0.25">
      <c r="A24" s="50" t="s">
        <v>382</v>
      </c>
      <c r="B24" s="50" t="s">
        <v>15</v>
      </c>
      <c r="C24" s="51" t="s">
        <v>391</v>
      </c>
      <c r="D24" s="64" t="s">
        <v>22</v>
      </c>
      <c r="E24" s="52" t="s">
        <v>4</v>
      </c>
      <c r="F24" s="53">
        <v>10000</v>
      </c>
      <c r="G24" s="53">
        <v>10000</v>
      </c>
      <c r="H24" s="54"/>
    </row>
    <row r="25" spans="1:8" s="23" customFormat="1" x14ac:dyDescent="0.25">
      <c r="A25" s="81" t="s">
        <v>734</v>
      </c>
      <c r="B25" s="81" t="s">
        <v>15</v>
      </c>
      <c r="C25" s="88" t="s">
        <v>782</v>
      </c>
      <c r="D25" s="83" t="s">
        <v>33</v>
      </c>
      <c r="E25" s="84" t="s">
        <v>4</v>
      </c>
      <c r="F25" s="85">
        <v>12754.8</v>
      </c>
      <c r="G25" s="85">
        <v>0</v>
      </c>
      <c r="H25" s="86"/>
    </row>
    <row r="26" spans="1:8" s="23" customFormat="1" x14ac:dyDescent="0.25">
      <c r="A26" s="90" t="s">
        <v>735</v>
      </c>
      <c r="B26" s="90" t="s">
        <v>15</v>
      </c>
      <c r="C26" s="91" t="s">
        <v>783</v>
      </c>
      <c r="D26" s="92" t="s">
        <v>33</v>
      </c>
      <c r="E26" s="93" t="s">
        <v>24</v>
      </c>
      <c r="F26" s="94">
        <v>3005</v>
      </c>
      <c r="G26" s="94">
        <v>3005</v>
      </c>
      <c r="H26" s="95"/>
    </row>
    <row r="27" spans="1:8" s="23" customFormat="1" x14ac:dyDescent="0.25">
      <c r="A27" s="30" t="s">
        <v>736</v>
      </c>
      <c r="B27" s="30" t="s">
        <v>15</v>
      </c>
      <c r="C27" s="58" t="s">
        <v>784</v>
      </c>
      <c r="D27" s="69" t="s">
        <v>33</v>
      </c>
      <c r="E27" s="59" t="s">
        <v>24</v>
      </c>
      <c r="F27" s="60">
        <v>0</v>
      </c>
      <c r="G27" s="60">
        <v>0</v>
      </c>
      <c r="H27" s="31"/>
    </row>
    <row r="28" spans="1:8" s="23" customFormat="1" x14ac:dyDescent="0.25">
      <c r="A28" s="30" t="s">
        <v>737</v>
      </c>
      <c r="B28" s="30" t="s">
        <v>15</v>
      </c>
      <c r="C28" s="58" t="s">
        <v>785</v>
      </c>
      <c r="D28" s="69" t="s">
        <v>33</v>
      </c>
      <c r="E28" s="59" t="s">
        <v>24</v>
      </c>
      <c r="F28" s="60">
        <v>0</v>
      </c>
      <c r="G28" s="60">
        <v>0</v>
      </c>
      <c r="H28" s="31"/>
    </row>
    <row r="29" spans="1:8" s="23" customFormat="1" x14ac:dyDescent="0.25">
      <c r="A29" s="96" t="s">
        <v>738</v>
      </c>
      <c r="B29" s="96" t="s">
        <v>15</v>
      </c>
      <c r="C29" s="97" t="s">
        <v>786</v>
      </c>
      <c r="D29" s="98" t="s">
        <v>33</v>
      </c>
      <c r="E29" s="99" t="s">
        <v>24</v>
      </c>
      <c r="F29" s="100">
        <v>12000</v>
      </c>
      <c r="G29" s="100">
        <v>12000</v>
      </c>
      <c r="H29" s="101"/>
    </row>
    <row r="30" spans="1:8" s="23" customFormat="1" x14ac:dyDescent="0.25">
      <c r="A30" s="81" t="s">
        <v>740</v>
      </c>
      <c r="B30" s="81" t="s">
        <v>15</v>
      </c>
      <c r="C30" s="88" t="s">
        <v>787</v>
      </c>
      <c r="D30" s="83" t="s">
        <v>51</v>
      </c>
      <c r="E30" s="84" t="s">
        <v>4</v>
      </c>
      <c r="F30" s="85">
        <v>5879.43</v>
      </c>
      <c r="G30" s="85">
        <v>0</v>
      </c>
      <c r="H30" s="86"/>
    </row>
    <row r="31" spans="1:8" s="23" customFormat="1" x14ac:dyDescent="0.25">
      <c r="A31" s="81" t="s">
        <v>741</v>
      </c>
      <c r="B31" s="81" t="s">
        <v>15</v>
      </c>
      <c r="C31" s="88" t="s">
        <v>788</v>
      </c>
      <c r="D31" s="83" t="s">
        <v>53</v>
      </c>
      <c r="E31" s="84" t="s">
        <v>4</v>
      </c>
      <c r="F31" s="85">
        <v>10000</v>
      </c>
      <c r="G31" s="85">
        <v>0</v>
      </c>
      <c r="H31" s="86"/>
    </row>
    <row r="32" spans="1:8" s="23" customFormat="1" x14ac:dyDescent="0.25">
      <c r="A32" s="81" t="s">
        <v>830</v>
      </c>
      <c r="B32" s="81" t="s">
        <v>15</v>
      </c>
      <c r="C32" s="88" t="s">
        <v>832</v>
      </c>
      <c r="D32" s="83" t="s">
        <v>51</v>
      </c>
      <c r="E32" s="84" t="s">
        <v>4</v>
      </c>
      <c r="F32" s="85">
        <v>5879.43</v>
      </c>
      <c r="G32" s="85">
        <v>0</v>
      </c>
      <c r="H32" s="86"/>
    </row>
    <row r="33" spans="1:8" s="23" customFormat="1" x14ac:dyDescent="0.25">
      <c r="A33" s="81" t="s">
        <v>831</v>
      </c>
      <c r="B33" s="81" t="s">
        <v>15</v>
      </c>
      <c r="C33" s="88" t="s">
        <v>833</v>
      </c>
      <c r="D33" s="83" t="s">
        <v>325</v>
      </c>
      <c r="E33" s="84" t="s">
        <v>4</v>
      </c>
      <c r="F33" s="85">
        <v>72746.820000000007</v>
      </c>
      <c r="G33" s="85">
        <v>0</v>
      </c>
      <c r="H33" s="86"/>
    </row>
    <row r="34" spans="1:8" s="23" customFormat="1" x14ac:dyDescent="0.25">
      <c r="A34" s="81" t="s">
        <v>315</v>
      </c>
      <c r="B34" s="81" t="s">
        <v>324</v>
      </c>
      <c r="C34" s="102" t="s">
        <v>327</v>
      </c>
      <c r="D34" s="83" t="s">
        <v>325</v>
      </c>
      <c r="E34" s="84" t="s">
        <v>4</v>
      </c>
      <c r="F34" s="85">
        <v>39250</v>
      </c>
      <c r="G34" s="85">
        <v>38750</v>
      </c>
      <c r="H34" s="86"/>
    </row>
    <row r="35" spans="1:8" s="23" customFormat="1" x14ac:dyDescent="0.25">
      <c r="A35" s="81" t="s">
        <v>316</v>
      </c>
      <c r="B35" s="81" t="s">
        <v>324</v>
      </c>
      <c r="C35" s="103" t="s">
        <v>328</v>
      </c>
      <c r="D35" s="83" t="s">
        <v>31</v>
      </c>
      <c r="E35" s="84" t="s">
        <v>4</v>
      </c>
      <c r="F35" s="85">
        <v>40000</v>
      </c>
      <c r="G35" s="85">
        <v>35000</v>
      </c>
      <c r="H35" s="86"/>
    </row>
    <row r="36" spans="1:8" s="23" customFormat="1" x14ac:dyDescent="0.25">
      <c r="A36" s="81" t="s">
        <v>317</v>
      </c>
      <c r="B36" s="81" t="s">
        <v>324</v>
      </c>
      <c r="C36" s="103" t="s">
        <v>329</v>
      </c>
      <c r="D36" s="83" t="s">
        <v>326</v>
      </c>
      <c r="E36" s="84" t="s">
        <v>4</v>
      </c>
      <c r="F36" s="85">
        <v>595</v>
      </c>
      <c r="G36" s="85">
        <v>0</v>
      </c>
      <c r="H36" s="86"/>
    </row>
    <row r="37" spans="1:8" s="23" customFormat="1" x14ac:dyDescent="0.25">
      <c r="A37" s="81" t="s">
        <v>318</v>
      </c>
      <c r="B37" s="81" t="s">
        <v>324</v>
      </c>
      <c r="C37" s="103" t="s">
        <v>330</v>
      </c>
      <c r="D37" s="83" t="s">
        <v>22</v>
      </c>
      <c r="E37" s="84" t="s">
        <v>4</v>
      </c>
      <c r="F37" s="85">
        <v>13475</v>
      </c>
      <c r="G37" s="85">
        <f>375+1875+855+480+960</f>
        <v>4545</v>
      </c>
      <c r="H37" s="86"/>
    </row>
    <row r="38" spans="1:8" s="23" customFormat="1" x14ac:dyDescent="0.25">
      <c r="A38" s="81" t="s">
        <v>319</v>
      </c>
      <c r="B38" s="81" t="s">
        <v>324</v>
      </c>
      <c r="C38" s="103" t="s">
        <v>43</v>
      </c>
      <c r="D38" s="83" t="s">
        <v>93</v>
      </c>
      <c r="E38" s="84" t="s">
        <v>4</v>
      </c>
      <c r="F38" s="85">
        <f>226827.06+1000</f>
        <v>227827.06</v>
      </c>
      <c r="G38" s="85">
        <f>3958.14+19423.95+22314.72+22971.72+6726+3363+4484+22489.73+24528.53</f>
        <v>130259.79</v>
      </c>
      <c r="H38" s="86"/>
    </row>
    <row r="39" spans="1:8" s="23" customFormat="1" x14ac:dyDescent="0.25">
      <c r="A39" s="81" t="s">
        <v>320</v>
      </c>
      <c r="B39" s="81" t="s">
        <v>324</v>
      </c>
      <c r="C39" s="103" t="s">
        <v>331</v>
      </c>
      <c r="D39" s="83" t="s">
        <v>22</v>
      </c>
      <c r="E39" s="84" t="s">
        <v>4</v>
      </c>
      <c r="F39" s="85">
        <v>8800</v>
      </c>
      <c r="G39" s="85">
        <v>0</v>
      </c>
      <c r="H39" s="86"/>
    </row>
    <row r="40" spans="1:8" s="23" customFormat="1" x14ac:dyDescent="0.25">
      <c r="A40" s="81" t="s">
        <v>321</v>
      </c>
      <c r="B40" s="81" t="s">
        <v>324</v>
      </c>
      <c r="C40" s="103" t="s">
        <v>332</v>
      </c>
      <c r="D40" s="83" t="s">
        <v>33</v>
      </c>
      <c r="E40" s="84" t="s">
        <v>4</v>
      </c>
      <c r="F40" s="85">
        <v>50000</v>
      </c>
      <c r="G40" s="85">
        <v>0</v>
      </c>
      <c r="H40" s="86"/>
    </row>
    <row r="41" spans="1:8" s="23" customFormat="1" x14ac:dyDescent="0.25">
      <c r="A41" s="50" t="s">
        <v>322</v>
      </c>
      <c r="B41" s="50" t="s">
        <v>324</v>
      </c>
      <c r="C41" s="77" t="s">
        <v>333</v>
      </c>
      <c r="D41" s="64" t="s">
        <v>54</v>
      </c>
      <c r="E41" s="52" t="s">
        <v>4</v>
      </c>
      <c r="F41" s="53">
        <v>43706</v>
      </c>
      <c r="G41" s="53">
        <v>43706</v>
      </c>
      <c r="H41" s="54"/>
    </row>
    <row r="42" spans="1:8" s="23" customFormat="1" x14ac:dyDescent="0.25">
      <c r="A42" s="81" t="s">
        <v>323</v>
      </c>
      <c r="B42" s="81" t="s">
        <v>324</v>
      </c>
      <c r="C42" s="103" t="s">
        <v>334</v>
      </c>
      <c r="D42" s="83" t="s">
        <v>31</v>
      </c>
      <c r="E42" s="84" t="s">
        <v>4</v>
      </c>
      <c r="F42" s="85">
        <v>50000</v>
      </c>
      <c r="G42" s="85">
        <v>36289.050000000003</v>
      </c>
      <c r="H42" s="86"/>
    </row>
    <row r="43" spans="1:8" s="23" customFormat="1" x14ac:dyDescent="0.25">
      <c r="A43" s="50" t="s">
        <v>392</v>
      </c>
      <c r="B43" s="50" t="s">
        <v>324</v>
      </c>
      <c r="C43" s="77" t="s">
        <v>398</v>
      </c>
      <c r="D43" s="64" t="s">
        <v>31</v>
      </c>
      <c r="E43" s="52" t="s">
        <v>4</v>
      </c>
      <c r="F43" s="53">
        <v>100000</v>
      </c>
      <c r="G43" s="53">
        <v>100000</v>
      </c>
      <c r="H43" s="54"/>
    </row>
    <row r="44" spans="1:8" s="23" customFormat="1" x14ac:dyDescent="0.25">
      <c r="A44" s="30" t="s">
        <v>393</v>
      </c>
      <c r="B44" s="30" t="s">
        <v>324</v>
      </c>
      <c r="C44" s="68" t="s">
        <v>495</v>
      </c>
      <c r="D44" s="69" t="s">
        <v>33</v>
      </c>
      <c r="E44" s="59" t="s">
        <v>24</v>
      </c>
      <c r="F44" s="60">
        <v>0</v>
      </c>
      <c r="G44" s="60">
        <v>0</v>
      </c>
      <c r="H44" s="31"/>
    </row>
    <row r="45" spans="1:8" s="23" customFormat="1" x14ac:dyDescent="0.25">
      <c r="A45" s="30" t="s">
        <v>394</v>
      </c>
      <c r="B45" s="30" t="s">
        <v>324</v>
      </c>
      <c r="C45" s="68" t="s">
        <v>496</v>
      </c>
      <c r="D45" s="69" t="s">
        <v>33</v>
      </c>
      <c r="E45" s="59" t="s">
        <v>24</v>
      </c>
      <c r="F45" s="60">
        <v>0</v>
      </c>
      <c r="G45" s="60">
        <v>0</v>
      </c>
      <c r="H45" s="31"/>
    </row>
    <row r="46" spans="1:8" s="23" customFormat="1" x14ac:dyDescent="0.25">
      <c r="A46" s="30" t="s">
        <v>395</v>
      </c>
      <c r="B46" s="30" t="s">
        <v>324</v>
      </c>
      <c r="C46" s="68" t="s">
        <v>497</v>
      </c>
      <c r="D46" s="69" t="s">
        <v>33</v>
      </c>
      <c r="E46" s="59" t="s">
        <v>24</v>
      </c>
      <c r="F46" s="60">
        <v>0</v>
      </c>
      <c r="G46" s="60">
        <v>0</v>
      </c>
      <c r="H46" s="31"/>
    </row>
    <row r="47" spans="1:8" s="23" customFormat="1" x14ac:dyDescent="0.25">
      <c r="A47" s="30" t="s">
        <v>396</v>
      </c>
      <c r="B47" s="30" t="s">
        <v>324</v>
      </c>
      <c r="C47" s="68" t="s">
        <v>498</v>
      </c>
      <c r="D47" s="69" t="s">
        <v>33</v>
      </c>
      <c r="E47" s="59" t="s">
        <v>24</v>
      </c>
      <c r="F47" s="60">
        <v>0</v>
      </c>
      <c r="G47" s="60">
        <v>0</v>
      </c>
      <c r="H47" s="31"/>
    </row>
    <row r="48" spans="1:8" s="23" customFormat="1" x14ac:dyDescent="0.25">
      <c r="A48" s="81" t="s">
        <v>397</v>
      </c>
      <c r="B48" s="81" t="s">
        <v>324</v>
      </c>
      <c r="C48" s="103" t="s">
        <v>399</v>
      </c>
      <c r="D48" s="83" t="s">
        <v>31</v>
      </c>
      <c r="E48" s="84" t="s">
        <v>4</v>
      </c>
      <c r="F48" s="85">
        <v>50000</v>
      </c>
      <c r="G48" s="85">
        <v>0</v>
      </c>
      <c r="H48" s="86"/>
    </row>
    <row r="49" spans="1:8" s="23" customFormat="1" x14ac:dyDescent="0.25">
      <c r="A49" s="81" t="s">
        <v>739</v>
      </c>
      <c r="B49" s="81" t="s">
        <v>324</v>
      </c>
      <c r="C49" s="88" t="s">
        <v>789</v>
      </c>
      <c r="D49" s="83" t="s">
        <v>51</v>
      </c>
      <c r="E49" s="84" t="s">
        <v>4</v>
      </c>
      <c r="F49" s="85">
        <v>20000</v>
      </c>
      <c r="G49" s="85">
        <v>0</v>
      </c>
      <c r="H49" s="86"/>
    </row>
    <row r="50" spans="1:8" s="23" customFormat="1" x14ac:dyDescent="0.25">
      <c r="A50" s="35" t="s">
        <v>742</v>
      </c>
      <c r="B50" s="35" t="s">
        <v>324</v>
      </c>
      <c r="C50" s="36" t="s">
        <v>790</v>
      </c>
      <c r="D50" s="72" t="s">
        <v>31</v>
      </c>
      <c r="E50" s="37" t="s">
        <v>4</v>
      </c>
      <c r="F50" s="38">
        <v>0</v>
      </c>
      <c r="G50" s="38">
        <v>0</v>
      </c>
      <c r="H50" s="39"/>
    </row>
    <row r="51" spans="1:8" s="23" customFormat="1" x14ac:dyDescent="0.25">
      <c r="A51" s="81" t="s">
        <v>834</v>
      </c>
      <c r="B51" s="81" t="s">
        <v>324</v>
      </c>
      <c r="C51" s="88" t="s">
        <v>839</v>
      </c>
      <c r="D51" s="83" t="s">
        <v>28</v>
      </c>
      <c r="E51" s="84" t="s">
        <v>4</v>
      </c>
      <c r="F51" s="85">
        <v>60000</v>
      </c>
      <c r="G51" s="85">
        <v>0</v>
      </c>
      <c r="H51" s="86"/>
    </row>
    <row r="52" spans="1:8" s="23" customFormat="1" x14ac:dyDescent="0.25">
      <c r="A52" s="35" t="s">
        <v>835</v>
      </c>
      <c r="B52" s="35" t="s">
        <v>324</v>
      </c>
      <c r="C52" s="36" t="s">
        <v>840</v>
      </c>
      <c r="D52" s="72" t="s">
        <v>31</v>
      </c>
      <c r="E52" s="37" t="s">
        <v>4</v>
      </c>
      <c r="F52" s="38">
        <v>0</v>
      </c>
      <c r="G52" s="38">
        <v>0</v>
      </c>
      <c r="H52" s="39"/>
    </row>
    <row r="53" spans="1:8" s="23" customFormat="1" x14ac:dyDescent="0.25">
      <c r="A53" s="81" t="s">
        <v>836</v>
      </c>
      <c r="B53" s="81" t="s">
        <v>324</v>
      </c>
      <c r="C53" s="88" t="s">
        <v>841</v>
      </c>
      <c r="D53" s="83" t="s">
        <v>22</v>
      </c>
      <c r="E53" s="84" t="s">
        <v>4</v>
      </c>
      <c r="F53" s="85">
        <v>4348</v>
      </c>
      <c r="G53" s="85">
        <v>0</v>
      </c>
      <c r="H53" s="86"/>
    </row>
    <row r="54" spans="1:8" s="23" customFormat="1" x14ac:dyDescent="0.25">
      <c r="A54" s="96" t="s">
        <v>837</v>
      </c>
      <c r="B54" s="96" t="s">
        <v>324</v>
      </c>
      <c r="C54" s="97" t="s">
        <v>842</v>
      </c>
      <c r="D54" s="98" t="s">
        <v>33</v>
      </c>
      <c r="E54" s="99" t="s">
        <v>24</v>
      </c>
      <c r="F54" s="100">
        <v>36849</v>
      </c>
      <c r="G54" s="100">
        <v>36849</v>
      </c>
      <c r="H54" s="101"/>
    </row>
    <row r="55" spans="1:8" s="23" customFormat="1" x14ac:dyDescent="0.25">
      <c r="A55" s="81" t="s">
        <v>838</v>
      </c>
      <c r="B55" s="81" t="s">
        <v>324</v>
      </c>
      <c r="C55" s="88" t="s">
        <v>843</v>
      </c>
      <c r="D55" s="83" t="s">
        <v>325</v>
      </c>
      <c r="E55" s="84" t="s">
        <v>4</v>
      </c>
      <c r="F55" s="85">
        <v>50000</v>
      </c>
      <c r="G55" s="85">
        <v>0</v>
      </c>
      <c r="H55" s="86"/>
    </row>
    <row r="56" spans="1:8" s="23" customFormat="1" x14ac:dyDescent="0.25">
      <c r="A56" s="81" t="s">
        <v>868</v>
      </c>
      <c r="B56" s="81" t="s">
        <v>324</v>
      </c>
      <c r="C56" s="88" t="s">
        <v>869</v>
      </c>
      <c r="D56" s="83" t="s">
        <v>31</v>
      </c>
      <c r="E56" s="84" t="s">
        <v>4</v>
      </c>
      <c r="F56" s="85">
        <v>100000</v>
      </c>
      <c r="G56" s="85">
        <v>0</v>
      </c>
      <c r="H56" s="86"/>
    </row>
    <row r="57" spans="1:8" s="23" customFormat="1" x14ac:dyDescent="0.25">
      <c r="A57" s="81" t="s">
        <v>870</v>
      </c>
      <c r="B57" s="81" t="s">
        <v>324</v>
      </c>
      <c r="C57" s="88" t="s">
        <v>871</v>
      </c>
      <c r="D57" s="83" t="s">
        <v>31</v>
      </c>
      <c r="E57" s="84" t="s">
        <v>4</v>
      </c>
      <c r="F57" s="85">
        <v>24600</v>
      </c>
      <c r="G57" s="85">
        <v>0</v>
      </c>
      <c r="H57" s="86"/>
    </row>
    <row r="58" spans="1:8" s="23" customFormat="1" x14ac:dyDescent="0.25">
      <c r="A58" s="81" t="s">
        <v>872</v>
      </c>
      <c r="B58" s="81" t="s">
        <v>324</v>
      </c>
      <c r="C58" s="88" t="s">
        <v>873</v>
      </c>
      <c r="D58" s="83" t="s">
        <v>21</v>
      </c>
      <c r="E58" s="84" t="s">
        <v>4</v>
      </c>
      <c r="F58" s="85">
        <v>24597</v>
      </c>
      <c r="G58" s="85">
        <v>0</v>
      </c>
      <c r="H58" s="86"/>
    </row>
    <row r="59" spans="1:8" s="23" customFormat="1" x14ac:dyDescent="0.25">
      <c r="A59" s="50" t="s">
        <v>874</v>
      </c>
      <c r="B59" s="50" t="s">
        <v>324</v>
      </c>
      <c r="C59" s="51" t="s">
        <v>414</v>
      </c>
      <c r="D59" s="64" t="s">
        <v>22</v>
      </c>
      <c r="E59" s="52" t="s">
        <v>4</v>
      </c>
      <c r="F59" s="53">
        <v>19000</v>
      </c>
      <c r="G59" s="53">
        <v>19000</v>
      </c>
      <c r="H59" s="54"/>
    </row>
    <row r="60" spans="1:8" s="23" customFormat="1" x14ac:dyDescent="0.25">
      <c r="A60" s="50" t="s">
        <v>875</v>
      </c>
      <c r="B60" s="50" t="s">
        <v>324</v>
      </c>
      <c r="C60" s="51" t="s">
        <v>876</v>
      </c>
      <c r="D60" s="64" t="s">
        <v>28</v>
      </c>
      <c r="E60" s="52" t="s">
        <v>4</v>
      </c>
      <c r="F60" s="53">
        <v>5000</v>
      </c>
      <c r="G60" s="53">
        <v>5000</v>
      </c>
      <c r="H60" s="54"/>
    </row>
    <row r="61" spans="1:8" s="23" customFormat="1" x14ac:dyDescent="0.25">
      <c r="A61" s="71" t="s">
        <v>94</v>
      </c>
      <c r="B61" s="35" t="s">
        <v>8</v>
      </c>
      <c r="C61" s="80" t="s">
        <v>41</v>
      </c>
      <c r="D61" s="72" t="s">
        <v>22</v>
      </c>
      <c r="E61" s="37" t="s">
        <v>4</v>
      </c>
      <c r="F61" s="38">
        <v>0</v>
      </c>
      <c r="G61" s="38">
        <v>0</v>
      </c>
      <c r="H61" s="39"/>
    </row>
    <row r="62" spans="1:8" s="23" customFormat="1" x14ac:dyDescent="0.25">
      <c r="A62" s="104" t="s">
        <v>95</v>
      </c>
      <c r="B62" s="81" t="s">
        <v>8</v>
      </c>
      <c r="C62" s="82" t="s">
        <v>44</v>
      </c>
      <c r="D62" s="83" t="s">
        <v>22</v>
      </c>
      <c r="E62" s="84" t="s">
        <v>4</v>
      </c>
      <c r="F62" s="85">
        <v>36000</v>
      </c>
      <c r="G62" s="85">
        <v>29695</v>
      </c>
      <c r="H62" s="86"/>
    </row>
    <row r="63" spans="1:8" s="23" customFormat="1" x14ac:dyDescent="0.25">
      <c r="A63" s="71" t="s">
        <v>96</v>
      </c>
      <c r="B63" s="35" t="s">
        <v>8</v>
      </c>
      <c r="C63" s="28" t="s">
        <v>109</v>
      </c>
      <c r="D63" s="72" t="s">
        <v>106</v>
      </c>
      <c r="E63" s="37" t="s">
        <v>4</v>
      </c>
      <c r="F63" s="38">
        <v>0</v>
      </c>
      <c r="G63" s="38">
        <v>0</v>
      </c>
      <c r="H63" s="39"/>
    </row>
    <row r="64" spans="1:8" s="23" customFormat="1" x14ac:dyDescent="0.25">
      <c r="A64" s="104" t="s">
        <v>97</v>
      </c>
      <c r="B64" s="81" t="s">
        <v>8</v>
      </c>
      <c r="C64" s="82" t="s">
        <v>110</v>
      </c>
      <c r="D64" s="83" t="s">
        <v>21</v>
      </c>
      <c r="E64" s="84" t="s">
        <v>4</v>
      </c>
      <c r="F64" s="85">
        <v>67080</v>
      </c>
      <c r="G64" s="85">
        <v>32920</v>
      </c>
      <c r="H64" s="86"/>
    </row>
    <row r="65" spans="1:8" s="23" customFormat="1" x14ac:dyDescent="0.25">
      <c r="A65" s="71" t="s">
        <v>98</v>
      </c>
      <c r="B65" s="35" t="s">
        <v>8</v>
      </c>
      <c r="C65" s="28" t="s">
        <v>111</v>
      </c>
      <c r="D65" s="72" t="s">
        <v>107</v>
      </c>
      <c r="E65" s="37" t="s">
        <v>4</v>
      </c>
      <c r="F65" s="38">
        <v>0</v>
      </c>
      <c r="G65" s="38">
        <v>0</v>
      </c>
      <c r="H65" s="39"/>
    </row>
    <row r="66" spans="1:8" s="23" customFormat="1" x14ac:dyDescent="0.25">
      <c r="A66" s="104" t="s">
        <v>99</v>
      </c>
      <c r="B66" s="81" t="s">
        <v>8</v>
      </c>
      <c r="C66" s="82" t="s">
        <v>112</v>
      </c>
      <c r="D66" s="83" t="s">
        <v>108</v>
      </c>
      <c r="E66" s="84" t="s">
        <v>24</v>
      </c>
      <c r="F66" s="85">
        <v>100000</v>
      </c>
      <c r="G66" s="85">
        <v>0</v>
      </c>
      <c r="H66" s="86"/>
    </row>
    <row r="67" spans="1:8" s="23" customFormat="1" x14ac:dyDescent="0.25">
      <c r="A67" s="104" t="s">
        <v>100</v>
      </c>
      <c r="B67" s="81" t="s">
        <v>8</v>
      </c>
      <c r="C67" s="82" t="s">
        <v>45</v>
      </c>
      <c r="D67" s="83" t="s">
        <v>22</v>
      </c>
      <c r="E67" s="84" t="s">
        <v>4</v>
      </c>
      <c r="F67" s="85">
        <v>10000</v>
      </c>
      <c r="G67" s="85">
        <v>0</v>
      </c>
      <c r="H67" s="86"/>
    </row>
    <row r="68" spans="1:8" s="23" customFormat="1" x14ac:dyDescent="0.25">
      <c r="A68" s="104" t="s">
        <v>101</v>
      </c>
      <c r="B68" s="81" t="s">
        <v>8</v>
      </c>
      <c r="C68" s="82" t="s">
        <v>113</v>
      </c>
      <c r="D68" s="83" t="s">
        <v>29</v>
      </c>
      <c r="E68" s="84" t="s">
        <v>4</v>
      </c>
      <c r="F68" s="85">
        <v>10000</v>
      </c>
      <c r="G68" s="85">
        <v>2500</v>
      </c>
      <c r="H68" s="86"/>
    </row>
    <row r="69" spans="1:8" s="23" customFormat="1" x14ac:dyDescent="0.25">
      <c r="A69" s="104" t="s">
        <v>102</v>
      </c>
      <c r="B69" s="81" t="s">
        <v>8</v>
      </c>
      <c r="C69" s="105" t="s">
        <v>114</v>
      </c>
      <c r="D69" s="83" t="s">
        <v>28</v>
      </c>
      <c r="E69" s="84" t="s">
        <v>4</v>
      </c>
      <c r="F69" s="85">
        <v>20000</v>
      </c>
      <c r="G69" s="85">
        <v>5000</v>
      </c>
      <c r="H69" s="86"/>
    </row>
    <row r="70" spans="1:8" s="23" customFormat="1" x14ac:dyDescent="0.25">
      <c r="A70" s="66" t="s">
        <v>103</v>
      </c>
      <c r="B70" s="50" t="s">
        <v>8</v>
      </c>
      <c r="C70" s="55" t="s">
        <v>115</v>
      </c>
      <c r="D70" s="64" t="s">
        <v>31</v>
      </c>
      <c r="E70" s="52" t="s">
        <v>4</v>
      </c>
      <c r="F70" s="53">
        <v>7500</v>
      </c>
      <c r="G70" s="53">
        <v>7500</v>
      </c>
      <c r="H70" s="54"/>
    </row>
    <row r="71" spans="1:8" s="23" customFormat="1" x14ac:dyDescent="0.25">
      <c r="A71" s="66" t="s">
        <v>104</v>
      </c>
      <c r="B71" s="50" t="s">
        <v>8</v>
      </c>
      <c r="C71" s="70" t="s">
        <v>116</v>
      </c>
      <c r="D71" s="64" t="s">
        <v>33</v>
      </c>
      <c r="E71" s="52" t="s">
        <v>4</v>
      </c>
      <c r="F71" s="53">
        <v>13068</v>
      </c>
      <c r="G71" s="53">
        <v>13068</v>
      </c>
      <c r="H71" s="54"/>
    </row>
    <row r="72" spans="1:8" s="23" customFormat="1" ht="30" x14ac:dyDescent="0.25">
      <c r="A72" s="104" t="s">
        <v>105</v>
      </c>
      <c r="B72" s="81" t="s">
        <v>8</v>
      </c>
      <c r="C72" s="87" t="s">
        <v>117</v>
      </c>
      <c r="D72" s="83" t="s">
        <v>53</v>
      </c>
      <c r="E72" s="84" t="s">
        <v>4</v>
      </c>
      <c r="F72" s="85">
        <v>47000</v>
      </c>
      <c r="G72" s="85">
        <v>29301</v>
      </c>
      <c r="H72" s="86"/>
    </row>
    <row r="73" spans="1:8" s="23" customFormat="1" x14ac:dyDescent="0.25">
      <c r="A73" s="66" t="s">
        <v>340</v>
      </c>
      <c r="B73" s="50" t="s">
        <v>8</v>
      </c>
      <c r="C73" s="67" t="s">
        <v>343</v>
      </c>
      <c r="D73" s="64" t="s">
        <v>23</v>
      </c>
      <c r="E73" s="52" t="s">
        <v>24</v>
      </c>
      <c r="F73" s="53">
        <v>31000</v>
      </c>
      <c r="G73" s="53">
        <v>31000</v>
      </c>
      <c r="H73" s="54"/>
    </row>
    <row r="74" spans="1:8" s="23" customFormat="1" x14ac:dyDescent="0.25">
      <c r="A74" s="71" t="s">
        <v>341</v>
      </c>
      <c r="B74" s="35" t="s">
        <v>8</v>
      </c>
      <c r="C74" s="73" t="s">
        <v>344</v>
      </c>
      <c r="D74" s="72" t="s">
        <v>23</v>
      </c>
      <c r="E74" s="37" t="s">
        <v>24</v>
      </c>
      <c r="F74" s="38">
        <v>0</v>
      </c>
      <c r="G74" s="38">
        <v>0</v>
      </c>
      <c r="H74" s="39"/>
    </row>
    <row r="75" spans="1:8" s="23" customFormat="1" x14ac:dyDescent="0.25">
      <c r="A75" s="104" t="s">
        <v>342</v>
      </c>
      <c r="B75" s="81" t="s">
        <v>8</v>
      </c>
      <c r="C75" s="106" t="s">
        <v>345</v>
      </c>
      <c r="D75" s="83" t="s">
        <v>93</v>
      </c>
      <c r="E75" s="84" t="s">
        <v>4</v>
      </c>
      <c r="F75" s="85">
        <v>3000</v>
      </c>
      <c r="G75" s="85">
        <v>0</v>
      </c>
      <c r="H75" s="86"/>
    </row>
    <row r="76" spans="1:8" s="23" customFormat="1" x14ac:dyDescent="0.25">
      <c r="A76" s="66" t="s">
        <v>400</v>
      </c>
      <c r="B76" s="50" t="s">
        <v>8</v>
      </c>
      <c r="C76" s="67" t="s">
        <v>411</v>
      </c>
      <c r="D76" s="64" t="s">
        <v>22</v>
      </c>
      <c r="E76" s="52" t="s">
        <v>24</v>
      </c>
      <c r="F76" s="53">
        <v>5000</v>
      </c>
      <c r="G76" s="53">
        <v>5000</v>
      </c>
      <c r="H76" s="54"/>
    </row>
    <row r="77" spans="1:8" s="23" customFormat="1" x14ac:dyDescent="0.25">
      <c r="A77" s="104" t="s">
        <v>401</v>
      </c>
      <c r="B77" s="81" t="s">
        <v>8</v>
      </c>
      <c r="C77" s="106" t="s">
        <v>412</v>
      </c>
      <c r="D77" s="83" t="s">
        <v>422</v>
      </c>
      <c r="E77" s="84" t="s">
        <v>4</v>
      </c>
      <c r="F77" s="85">
        <v>30000</v>
      </c>
      <c r="G77" s="85">
        <v>0</v>
      </c>
      <c r="H77" s="86"/>
    </row>
    <row r="78" spans="1:8" s="23" customFormat="1" x14ac:dyDescent="0.25">
      <c r="A78" s="104" t="s">
        <v>402</v>
      </c>
      <c r="B78" s="81" t="s">
        <v>8</v>
      </c>
      <c r="C78" s="106" t="s">
        <v>413</v>
      </c>
      <c r="D78" s="83" t="s">
        <v>30</v>
      </c>
      <c r="E78" s="84" t="s">
        <v>4</v>
      </c>
      <c r="F78" s="85">
        <v>28000</v>
      </c>
      <c r="G78" s="85">
        <v>0</v>
      </c>
      <c r="H78" s="86"/>
    </row>
    <row r="79" spans="1:8" s="23" customFormat="1" x14ac:dyDescent="0.25">
      <c r="A79" s="66" t="s">
        <v>403</v>
      </c>
      <c r="B79" s="50" t="s">
        <v>8</v>
      </c>
      <c r="C79" s="67" t="s">
        <v>414</v>
      </c>
      <c r="D79" s="64" t="s">
        <v>22</v>
      </c>
      <c r="E79" s="52" t="s">
        <v>4</v>
      </c>
      <c r="F79" s="53">
        <v>25000</v>
      </c>
      <c r="G79" s="53">
        <v>25000</v>
      </c>
      <c r="H79" s="54"/>
    </row>
    <row r="80" spans="1:8" s="23" customFormat="1" x14ac:dyDescent="0.25">
      <c r="A80" s="104" t="s">
        <v>404</v>
      </c>
      <c r="B80" s="81" t="s">
        <v>8</v>
      </c>
      <c r="C80" s="106" t="s">
        <v>415</v>
      </c>
      <c r="D80" s="83" t="s">
        <v>33</v>
      </c>
      <c r="E80" s="84" t="s">
        <v>4</v>
      </c>
      <c r="F80" s="85">
        <v>75000</v>
      </c>
      <c r="G80" s="85">
        <v>0</v>
      </c>
      <c r="H80" s="86"/>
    </row>
    <row r="81" spans="1:8" s="23" customFormat="1" x14ac:dyDescent="0.25">
      <c r="A81" s="104" t="s">
        <v>405</v>
      </c>
      <c r="B81" s="81" t="s">
        <v>8</v>
      </c>
      <c r="C81" s="106" t="s">
        <v>416</v>
      </c>
      <c r="D81" s="83" t="s">
        <v>54</v>
      </c>
      <c r="E81" s="84" t="s">
        <v>4</v>
      </c>
      <c r="F81" s="85">
        <v>10000</v>
      </c>
      <c r="G81" s="85">
        <v>0</v>
      </c>
      <c r="H81" s="86"/>
    </row>
    <row r="82" spans="1:8" s="23" customFormat="1" x14ac:dyDescent="0.25">
      <c r="A82" s="104" t="s">
        <v>406</v>
      </c>
      <c r="B82" s="81" t="s">
        <v>8</v>
      </c>
      <c r="C82" s="106" t="s">
        <v>417</v>
      </c>
      <c r="D82" s="83" t="s">
        <v>21</v>
      </c>
      <c r="E82" s="84" t="s">
        <v>4</v>
      </c>
      <c r="F82" s="85">
        <v>48671.1</v>
      </c>
      <c r="G82" s="85">
        <f>5387.62+11512.42+27626.45</f>
        <v>44526.490000000005</v>
      </c>
      <c r="H82" s="86"/>
    </row>
    <row r="83" spans="1:8" s="23" customFormat="1" x14ac:dyDescent="0.25">
      <c r="A83" s="104" t="s">
        <v>407</v>
      </c>
      <c r="B83" s="81" t="s">
        <v>8</v>
      </c>
      <c r="C83" s="106" t="s">
        <v>418</v>
      </c>
      <c r="D83" s="83" t="s">
        <v>422</v>
      </c>
      <c r="E83" s="84" t="s">
        <v>4</v>
      </c>
      <c r="F83" s="85">
        <v>5000</v>
      </c>
      <c r="G83" s="85">
        <v>0</v>
      </c>
      <c r="H83" s="86"/>
    </row>
    <row r="84" spans="1:8" s="23" customFormat="1" x14ac:dyDescent="0.25">
      <c r="A84" s="104" t="s">
        <v>408</v>
      </c>
      <c r="B84" s="81" t="s">
        <v>8</v>
      </c>
      <c r="C84" s="106" t="s">
        <v>419</v>
      </c>
      <c r="D84" s="83" t="s">
        <v>33</v>
      </c>
      <c r="E84" s="84" t="s">
        <v>4</v>
      </c>
      <c r="F84" s="85">
        <v>2500</v>
      </c>
      <c r="G84" s="85">
        <v>0</v>
      </c>
      <c r="H84" s="86"/>
    </row>
    <row r="85" spans="1:8" s="23" customFormat="1" x14ac:dyDescent="0.25">
      <c r="A85" s="66" t="s">
        <v>409</v>
      </c>
      <c r="B85" s="50" t="s">
        <v>8</v>
      </c>
      <c r="C85" s="67" t="s">
        <v>420</v>
      </c>
      <c r="D85" s="64" t="s">
        <v>21</v>
      </c>
      <c r="E85" s="52" t="s">
        <v>4</v>
      </c>
      <c r="F85" s="53">
        <v>26328.9</v>
      </c>
      <c r="G85" s="53">
        <v>26328.9</v>
      </c>
      <c r="H85" s="54"/>
    </row>
    <row r="86" spans="1:8" s="23" customFormat="1" x14ac:dyDescent="0.25">
      <c r="A86" s="104" t="s">
        <v>410</v>
      </c>
      <c r="B86" s="81" t="s">
        <v>8</v>
      </c>
      <c r="C86" s="106" t="s">
        <v>421</v>
      </c>
      <c r="D86" s="83" t="s">
        <v>31</v>
      </c>
      <c r="E86" s="84" t="s">
        <v>4</v>
      </c>
      <c r="F86" s="85">
        <v>25000</v>
      </c>
      <c r="G86" s="85">
        <v>0</v>
      </c>
      <c r="H86" s="86"/>
    </row>
    <row r="87" spans="1:8" s="23" customFormat="1" x14ac:dyDescent="0.25">
      <c r="A87" s="104" t="s">
        <v>743</v>
      </c>
      <c r="B87" s="81" t="s">
        <v>8</v>
      </c>
      <c r="C87" s="106" t="s">
        <v>796</v>
      </c>
      <c r="D87" s="83" t="s">
        <v>22</v>
      </c>
      <c r="E87" s="84" t="s">
        <v>4</v>
      </c>
      <c r="F87" s="85">
        <v>18000</v>
      </c>
      <c r="G87" s="85">
        <v>0</v>
      </c>
      <c r="H87" s="86"/>
    </row>
    <row r="88" spans="1:8" s="23" customFormat="1" x14ac:dyDescent="0.25">
      <c r="A88" s="78" t="s">
        <v>744</v>
      </c>
      <c r="B88" s="30" t="s">
        <v>8</v>
      </c>
      <c r="C88" s="41" t="s">
        <v>791</v>
      </c>
      <c r="D88" s="69" t="s">
        <v>33</v>
      </c>
      <c r="E88" s="59" t="s">
        <v>24</v>
      </c>
      <c r="F88" s="60">
        <v>0</v>
      </c>
      <c r="G88" s="60">
        <v>0</v>
      </c>
      <c r="H88" s="31"/>
    </row>
    <row r="89" spans="1:8" s="23" customFormat="1" x14ac:dyDescent="0.25">
      <c r="A89" s="104" t="s">
        <v>745</v>
      </c>
      <c r="B89" s="81" t="s">
        <v>8</v>
      </c>
      <c r="C89" s="106" t="s">
        <v>797</v>
      </c>
      <c r="D89" s="83" t="s">
        <v>33</v>
      </c>
      <c r="E89" s="84" t="s">
        <v>4</v>
      </c>
      <c r="F89" s="85">
        <v>4000</v>
      </c>
      <c r="G89" s="85">
        <v>0</v>
      </c>
      <c r="H89" s="86"/>
    </row>
    <row r="90" spans="1:8" s="23" customFormat="1" x14ac:dyDescent="0.25">
      <c r="A90" s="104" t="s">
        <v>746</v>
      </c>
      <c r="B90" s="81" t="s">
        <v>8</v>
      </c>
      <c r="C90" s="106" t="s">
        <v>792</v>
      </c>
      <c r="D90" s="83" t="s">
        <v>22</v>
      </c>
      <c r="E90" s="84" t="s">
        <v>4</v>
      </c>
      <c r="F90" s="85">
        <v>15000</v>
      </c>
      <c r="G90" s="85">
        <v>5000</v>
      </c>
      <c r="H90" s="86"/>
    </row>
    <row r="91" spans="1:8" s="23" customFormat="1" x14ac:dyDescent="0.25">
      <c r="A91" s="104" t="s">
        <v>747</v>
      </c>
      <c r="B91" s="81" t="s">
        <v>8</v>
      </c>
      <c r="C91" s="106" t="s">
        <v>798</v>
      </c>
      <c r="D91" s="83" t="s">
        <v>31</v>
      </c>
      <c r="E91" s="84" t="s">
        <v>4</v>
      </c>
      <c r="F91" s="85">
        <v>10000</v>
      </c>
      <c r="G91" s="85">
        <v>0</v>
      </c>
      <c r="H91" s="86"/>
    </row>
    <row r="92" spans="1:8" s="23" customFormat="1" x14ac:dyDescent="0.25">
      <c r="A92" s="104" t="s">
        <v>748</v>
      </c>
      <c r="B92" s="81" t="s">
        <v>8</v>
      </c>
      <c r="C92" s="106" t="s">
        <v>799</v>
      </c>
      <c r="D92" s="83" t="s">
        <v>22</v>
      </c>
      <c r="E92" s="84" t="s">
        <v>4</v>
      </c>
      <c r="F92" s="85">
        <v>40000</v>
      </c>
      <c r="G92" s="85">
        <v>0</v>
      </c>
      <c r="H92" s="86"/>
    </row>
    <row r="93" spans="1:8" s="23" customFormat="1" x14ac:dyDescent="0.25">
      <c r="A93" s="104" t="s">
        <v>749</v>
      </c>
      <c r="B93" s="81" t="s">
        <v>8</v>
      </c>
      <c r="C93" s="106" t="s">
        <v>793</v>
      </c>
      <c r="D93" s="83" t="s">
        <v>51</v>
      </c>
      <c r="E93" s="84" t="s">
        <v>4</v>
      </c>
      <c r="F93" s="85">
        <v>2500</v>
      </c>
      <c r="G93" s="85">
        <v>0</v>
      </c>
      <c r="H93" s="86"/>
    </row>
    <row r="94" spans="1:8" s="23" customFormat="1" x14ac:dyDescent="0.25">
      <c r="A94" s="104" t="s">
        <v>750</v>
      </c>
      <c r="B94" s="81" t="s">
        <v>8</v>
      </c>
      <c r="C94" s="106" t="s">
        <v>794</v>
      </c>
      <c r="D94" s="83" t="s">
        <v>33</v>
      </c>
      <c r="E94" s="84" t="s">
        <v>4</v>
      </c>
      <c r="F94" s="85">
        <v>18000</v>
      </c>
      <c r="G94" s="85">
        <v>0</v>
      </c>
      <c r="H94" s="86"/>
    </row>
    <row r="95" spans="1:8" s="23" customFormat="1" x14ac:dyDescent="0.25">
      <c r="A95" s="104" t="s">
        <v>751</v>
      </c>
      <c r="B95" s="81" t="s">
        <v>8</v>
      </c>
      <c r="C95" s="106" t="s">
        <v>795</v>
      </c>
      <c r="D95" s="83" t="s">
        <v>51</v>
      </c>
      <c r="E95" s="84" t="s">
        <v>4</v>
      </c>
      <c r="F95" s="85">
        <v>5000</v>
      </c>
      <c r="G95" s="85">
        <v>0</v>
      </c>
      <c r="H95" s="86"/>
    </row>
    <row r="96" spans="1:8" s="23" customFormat="1" x14ac:dyDescent="0.25">
      <c r="A96" s="78" t="s">
        <v>844</v>
      </c>
      <c r="B96" s="30" t="s">
        <v>8</v>
      </c>
      <c r="C96" s="41" t="s">
        <v>854</v>
      </c>
      <c r="D96" s="69" t="s">
        <v>33</v>
      </c>
      <c r="E96" s="59" t="s">
        <v>24</v>
      </c>
      <c r="F96" s="60">
        <v>0</v>
      </c>
      <c r="G96" s="60">
        <v>0</v>
      </c>
      <c r="H96" s="31"/>
    </row>
    <row r="97" spans="1:8" s="23" customFormat="1" x14ac:dyDescent="0.25">
      <c r="A97" s="78" t="s">
        <v>845</v>
      </c>
      <c r="B97" s="30" t="s">
        <v>8</v>
      </c>
      <c r="C97" s="41" t="s">
        <v>855</v>
      </c>
      <c r="D97" s="69" t="s">
        <v>33</v>
      </c>
      <c r="E97" s="59" t="s">
        <v>24</v>
      </c>
      <c r="F97" s="60">
        <v>0</v>
      </c>
      <c r="G97" s="60">
        <v>0</v>
      </c>
      <c r="H97" s="31"/>
    </row>
    <row r="98" spans="1:8" s="23" customFormat="1" x14ac:dyDescent="0.25">
      <c r="A98" s="78" t="s">
        <v>846</v>
      </c>
      <c r="B98" s="30" t="s">
        <v>8</v>
      </c>
      <c r="C98" s="41" t="s">
        <v>856</v>
      </c>
      <c r="D98" s="69" t="s">
        <v>33</v>
      </c>
      <c r="E98" s="59" t="s">
        <v>24</v>
      </c>
      <c r="F98" s="60">
        <v>0</v>
      </c>
      <c r="G98" s="60">
        <v>0</v>
      </c>
      <c r="H98" s="31"/>
    </row>
    <row r="99" spans="1:8" s="23" customFormat="1" x14ac:dyDescent="0.25">
      <c r="A99" s="78" t="s">
        <v>847</v>
      </c>
      <c r="B99" s="30" t="s">
        <v>8</v>
      </c>
      <c r="C99" s="41" t="s">
        <v>857</v>
      </c>
      <c r="D99" s="69" t="s">
        <v>33</v>
      </c>
      <c r="E99" s="59" t="s">
        <v>24</v>
      </c>
      <c r="F99" s="60">
        <v>0</v>
      </c>
      <c r="G99" s="60">
        <v>0</v>
      </c>
      <c r="H99" s="31"/>
    </row>
    <row r="100" spans="1:8" s="23" customFormat="1" x14ac:dyDescent="0.25">
      <c r="A100" s="78" t="s">
        <v>848</v>
      </c>
      <c r="B100" s="30" t="s">
        <v>8</v>
      </c>
      <c r="C100" s="41" t="s">
        <v>858</v>
      </c>
      <c r="D100" s="69" t="s">
        <v>33</v>
      </c>
      <c r="E100" s="59" t="s">
        <v>24</v>
      </c>
      <c r="F100" s="60">
        <v>0</v>
      </c>
      <c r="G100" s="60">
        <v>0</v>
      </c>
      <c r="H100" s="31"/>
    </row>
    <row r="101" spans="1:8" s="23" customFormat="1" x14ac:dyDescent="0.25">
      <c r="A101" s="104" t="s">
        <v>849</v>
      </c>
      <c r="B101" s="81" t="s">
        <v>8</v>
      </c>
      <c r="C101" s="106" t="s">
        <v>859</v>
      </c>
      <c r="D101" s="83" t="s">
        <v>325</v>
      </c>
      <c r="E101" s="84" t="s">
        <v>4</v>
      </c>
      <c r="F101" s="85">
        <v>10000</v>
      </c>
      <c r="G101" s="85">
        <v>0</v>
      </c>
      <c r="H101" s="86"/>
    </row>
    <row r="102" spans="1:8" s="23" customFormat="1" x14ac:dyDescent="0.25">
      <c r="A102" s="104" t="s">
        <v>850</v>
      </c>
      <c r="B102" s="81" t="s">
        <v>8</v>
      </c>
      <c r="C102" s="106" t="s">
        <v>860</v>
      </c>
      <c r="D102" s="83" t="s">
        <v>28</v>
      </c>
      <c r="E102" s="84" t="s">
        <v>4</v>
      </c>
      <c r="F102" s="85">
        <v>40000</v>
      </c>
      <c r="G102" s="85">
        <v>0</v>
      </c>
      <c r="H102" s="86"/>
    </row>
    <row r="103" spans="1:8" s="23" customFormat="1" x14ac:dyDescent="0.25">
      <c r="A103" s="104" t="s">
        <v>851</v>
      </c>
      <c r="B103" s="81" t="s">
        <v>8</v>
      </c>
      <c r="C103" s="106" t="s">
        <v>861</v>
      </c>
      <c r="D103" s="83" t="s">
        <v>28</v>
      </c>
      <c r="E103" s="84" t="s">
        <v>4</v>
      </c>
      <c r="F103" s="85">
        <v>10000</v>
      </c>
      <c r="G103" s="85">
        <v>0</v>
      </c>
      <c r="H103" s="86"/>
    </row>
    <row r="104" spans="1:8" s="23" customFormat="1" x14ac:dyDescent="0.25">
      <c r="A104" s="104" t="s">
        <v>852</v>
      </c>
      <c r="B104" s="81" t="s">
        <v>8</v>
      </c>
      <c r="C104" s="106" t="s">
        <v>862</v>
      </c>
      <c r="D104" s="83" t="s">
        <v>22</v>
      </c>
      <c r="E104" s="84" t="s">
        <v>4</v>
      </c>
      <c r="F104" s="85">
        <v>29245.27</v>
      </c>
      <c r="G104" s="85">
        <v>0</v>
      </c>
      <c r="H104" s="86"/>
    </row>
    <row r="105" spans="1:8" s="23" customFormat="1" x14ac:dyDescent="0.25">
      <c r="A105" s="104" t="s">
        <v>853</v>
      </c>
      <c r="B105" s="81" t="s">
        <v>8</v>
      </c>
      <c r="C105" s="106" t="s">
        <v>863</v>
      </c>
      <c r="D105" s="83" t="s">
        <v>31</v>
      </c>
      <c r="E105" s="84" t="s">
        <v>4</v>
      </c>
      <c r="F105" s="85">
        <v>10000</v>
      </c>
      <c r="G105" s="85">
        <v>0</v>
      </c>
      <c r="H105" s="86"/>
    </row>
    <row r="106" spans="1:8" s="23" customFormat="1" x14ac:dyDescent="0.25">
      <c r="A106" s="104" t="s">
        <v>877</v>
      </c>
      <c r="B106" s="81" t="s">
        <v>8</v>
      </c>
      <c r="C106" s="106" t="s">
        <v>878</v>
      </c>
      <c r="D106" s="83" t="s">
        <v>31</v>
      </c>
      <c r="E106" s="84" t="s">
        <v>24</v>
      </c>
      <c r="F106" s="85">
        <v>20000</v>
      </c>
      <c r="G106" s="85">
        <v>0</v>
      </c>
      <c r="H106" s="86"/>
    </row>
    <row r="107" spans="1:8" s="23" customFormat="1" x14ac:dyDescent="0.25">
      <c r="A107" s="104" t="s">
        <v>879</v>
      </c>
      <c r="B107" s="81" t="s">
        <v>8</v>
      </c>
      <c r="C107" s="106" t="s">
        <v>880</v>
      </c>
      <c r="D107" s="83" t="s">
        <v>31</v>
      </c>
      <c r="E107" s="84" t="s">
        <v>4</v>
      </c>
      <c r="F107" s="85">
        <v>10000</v>
      </c>
      <c r="G107" s="85">
        <v>0</v>
      </c>
      <c r="H107" s="86"/>
    </row>
    <row r="108" spans="1:8" s="23" customFormat="1" x14ac:dyDescent="0.25">
      <c r="A108" s="104" t="s">
        <v>881</v>
      </c>
      <c r="B108" s="81" t="s">
        <v>8</v>
      </c>
      <c r="C108" s="106" t="s">
        <v>882</v>
      </c>
      <c r="D108" s="83" t="s">
        <v>31</v>
      </c>
      <c r="E108" s="84" t="s">
        <v>4</v>
      </c>
      <c r="F108" s="85">
        <v>10000</v>
      </c>
      <c r="G108" s="85">
        <v>0</v>
      </c>
      <c r="H108" s="86"/>
    </row>
    <row r="109" spans="1:8" s="23" customFormat="1" x14ac:dyDescent="0.25">
      <c r="A109" s="50" t="s">
        <v>118</v>
      </c>
      <c r="B109" s="50" t="s">
        <v>9</v>
      </c>
      <c r="C109" s="63" t="s">
        <v>55</v>
      </c>
      <c r="D109" s="51" t="s">
        <v>22</v>
      </c>
      <c r="E109" s="52" t="s">
        <v>4</v>
      </c>
      <c r="F109" s="65">
        <v>80900</v>
      </c>
      <c r="G109" s="53">
        <v>80900</v>
      </c>
      <c r="H109" s="54"/>
    </row>
    <row r="110" spans="1:8" s="23" customFormat="1" x14ac:dyDescent="0.25">
      <c r="A110" s="35" t="s">
        <v>119</v>
      </c>
      <c r="B110" s="35" t="s">
        <v>9</v>
      </c>
      <c r="C110" s="28" t="s">
        <v>48</v>
      </c>
      <c r="D110" s="36" t="s">
        <v>22</v>
      </c>
      <c r="E110" s="37" t="s">
        <v>24</v>
      </c>
      <c r="F110" s="48">
        <v>0</v>
      </c>
      <c r="G110" s="49">
        <v>0</v>
      </c>
      <c r="H110" s="39"/>
    </row>
    <row r="111" spans="1:8" s="23" customFormat="1" ht="15.75" customHeight="1" x14ac:dyDescent="0.25">
      <c r="A111" s="81" t="s">
        <v>120</v>
      </c>
      <c r="B111" s="81" t="s">
        <v>9</v>
      </c>
      <c r="C111" s="82" t="s">
        <v>132</v>
      </c>
      <c r="D111" s="88" t="s">
        <v>22</v>
      </c>
      <c r="E111" s="84" t="s">
        <v>4</v>
      </c>
      <c r="F111" s="107">
        <v>50000</v>
      </c>
      <c r="G111" s="107">
        <v>0</v>
      </c>
      <c r="H111" s="86"/>
    </row>
    <row r="112" spans="1:8" s="23" customFormat="1" x14ac:dyDescent="0.25">
      <c r="A112" s="35" t="s">
        <v>121</v>
      </c>
      <c r="B112" s="35" t="s">
        <v>9</v>
      </c>
      <c r="C112" s="28" t="s">
        <v>133</v>
      </c>
      <c r="D112" s="36" t="s">
        <v>22</v>
      </c>
      <c r="E112" s="37" t="s">
        <v>4</v>
      </c>
      <c r="F112" s="33">
        <v>0</v>
      </c>
      <c r="G112" s="38">
        <v>0</v>
      </c>
      <c r="H112" s="39"/>
    </row>
    <row r="113" spans="1:8" s="23" customFormat="1" x14ac:dyDescent="0.25">
      <c r="A113" s="50" t="s">
        <v>122</v>
      </c>
      <c r="B113" s="50" t="s">
        <v>9</v>
      </c>
      <c r="C113" s="55" t="s">
        <v>134</v>
      </c>
      <c r="D113" s="51" t="s">
        <v>22</v>
      </c>
      <c r="E113" s="52" t="s">
        <v>4</v>
      </c>
      <c r="F113" s="56">
        <v>7500</v>
      </c>
      <c r="G113" s="56">
        <v>7500</v>
      </c>
      <c r="H113" s="54"/>
    </row>
    <row r="114" spans="1:8" s="23" customFormat="1" x14ac:dyDescent="0.25">
      <c r="A114" s="35" t="s">
        <v>123</v>
      </c>
      <c r="B114" s="35" t="s">
        <v>9</v>
      </c>
      <c r="C114" s="36" t="s">
        <v>56</v>
      </c>
      <c r="D114" s="36" t="s">
        <v>58</v>
      </c>
      <c r="E114" s="37" t="s">
        <v>4</v>
      </c>
      <c r="F114" s="33">
        <v>0</v>
      </c>
      <c r="G114" s="38">
        <v>0</v>
      </c>
      <c r="H114" s="39"/>
    </row>
    <row r="115" spans="1:8" s="23" customFormat="1" x14ac:dyDescent="0.25">
      <c r="A115" s="35" t="s">
        <v>124</v>
      </c>
      <c r="B115" s="35" t="s">
        <v>9</v>
      </c>
      <c r="C115" s="28" t="s">
        <v>135</v>
      </c>
      <c r="D115" s="36" t="s">
        <v>51</v>
      </c>
      <c r="E115" s="37" t="s">
        <v>4</v>
      </c>
      <c r="F115" s="33">
        <v>0</v>
      </c>
      <c r="G115" s="38">
        <v>0</v>
      </c>
      <c r="H115" s="39"/>
    </row>
    <row r="116" spans="1:8" s="23" customFormat="1" x14ac:dyDescent="0.25">
      <c r="A116" s="50" t="s">
        <v>125</v>
      </c>
      <c r="B116" s="50" t="s">
        <v>9</v>
      </c>
      <c r="C116" s="55" t="s">
        <v>136</v>
      </c>
      <c r="D116" s="51" t="s">
        <v>21</v>
      </c>
      <c r="E116" s="52" t="s">
        <v>4</v>
      </c>
      <c r="F116" s="65">
        <v>47516.74</v>
      </c>
      <c r="G116" s="53">
        <v>47516.74</v>
      </c>
      <c r="H116" s="54"/>
    </row>
    <row r="117" spans="1:8" s="23" customFormat="1" x14ac:dyDescent="0.25">
      <c r="A117" s="81" t="s">
        <v>126</v>
      </c>
      <c r="B117" s="81" t="s">
        <v>9</v>
      </c>
      <c r="C117" s="82" t="s">
        <v>137</v>
      </c>
      <c r="D117" s="88" t="s">
        <v>21</v>
      </c>
      <c r="E117" s="84" t="s">
        <v>4</v>
      </c>
      <c r="F117" s="108">
        <v>50000</v>
      </c>
      <c r="G117" s="85">
        <f>7903.66+40726.88+385.36+25.5</f>
        <v>49041.399999999994</v>
      </c>
      <c r="H117" s="86"/>
    </row>
    <row r="118" spans="1:8" s="23" customFormat="1" ht="30" x14ac:dyDescent="0.25">
      <c r="A118" s="35" t="s">
        <v>127</v>
      </c>
      <c r="B118" s="35" t="s">
        <v>9</v>
      </c>
      <c r="C118" s="34" t="s">
        <v>138</v>
      </c>
      <c r="D118" s="36" t="s">
        <v>22</v>
      </c>
      <c r="E118" s="37" t="s">
        <v>4</v>
      </c>
      <c r="F118" s="33">
        <v>0</v>
      </c>
      <c r="G118" s="38">
        <v>0</v>
      </c>
      <c r="H118" s="39"/>
    </row>
    <row r="119" spans="1:8" s="23" customFormat="1" x14ac:dyDescent="0.25">
      <c r="A119" s="50" t="s">
        <v>128</v>
      </c>
      <c r="B119" s="50" t="s">
        <v>9</v>
      </c>
      <c r="C119" s="63" t="s">
        <v>139</v>
      </c>
      <c r="D119" s="51" t="s">
        <v>21</v>
      </c>
      <c r="E119" s="52" t="s">
        <v>4</v>
      </c>
      <c r="F119" s="56">
        <v>45011.72</v>
      </c>
      <c r="G119" s="57">
        <v>45011.72</v>
      </c>
      <c r="H119" s="54"/>
    </row>
    <row r="120" spans="1:8" s="23" customFormat="1" ht="30" x14ac:dyDescent="0.25">
      <c r="A120" s="35" t="s">
        <v>129</v>
      </c>
      <c r="B120" s="35" t="s">
        <v>9</v>
      </c>
      <c r="C120" s="34" t="s">
        <v>140</v>
      </c>
      <c r="D120" s="36" t="s">
        <v>22</v>
      </c>
      <c r="E120" s="37" t="s">
        <v>24</v>
      </c>
      <c r="F120" s="33">
        <v>0</v>
      </c>
      <c r="G120" s="38">
        <v>0</v>
      </c>
      <c r="H120" s="39"/>
    </row>
    <row r="121" spans="1:8" s="23" customFormat="1" x14ac:dyDescent="0.25">
      <c r="A121" s="50" t="s">
        <v>130</v>
      </c>
      <c r="B121" s="50" t="s">
        <v>9</v>
      </c>
      <c r="C121" s="55" t="s">
        <v>141</v>
      </c>
      <c r="D121" s="51" t="s">
        <v>28</v>
      </c>
      <c r="E121" s="52" t="s">
        <v>4</v>
      </c>
      <c r="F121" s="65">
        <v>6681.14</v>
      </c>
      <c r="G121" s="53">
        <v>6681.14</v>
      </c>
      <c r="H121" s="54"/>
    </row>
    <row r="122" spans="1:8" s="23" customFormat="1" x14ac:dyDescent="0.25">
      <c r="A122" s="81" t="s">
        <v>131</v>
      </c>
      <c r="B122" s="81" t="s">
        <v>9</v>
      </c>
      <c r="C122" s="82" t="s">
        <v>142</v>
      </c>
      <c r="D122" s="88" t="s">
        <v>28</v>
      </c>
      <c r="E122" s="84" t="s">
        <v>4</v>
      </c>
      <c r="F122" s="108">
        <v>51000</v>
      </c>
      <c r="G122" s="85">
        <v>200</v>
      </c>
      <c r="H122" s="86"/>
    </row>
    <row r="123" spans="1:8" s="23" customFormat="1" x14ac:dyDescent="0.25">
      <c r="A123" s="50" t="s">
        <v>336</v>
      </c>
      <c r="B123" s="50" t="s">
        <v>9</v>
      </c>
      <c r="C123" s="75" t="s">
        <v>337</v>
      </c>
      <c r="D123" s="51" t="s">
        <v>28</v>
      </c>
      <c r="E123" s="52" t="s">
        <v>4</v>
      </c>
      <c r="F123" s="65">
        <v>22500</v>
      </c>
      <c r="G123" s="53">
        <v>22500</v>
      </c>
      <c r="H123" s="54"/>
    </row>
    <row r="124" spans="1:8" s="23" customFormat="1" x14ac:dyDescent="0.25">
      <c r="A124" s="81" t="s">
        <v>335</v>
      </c>
      <c r="B124" s="81" t="s">
        <v>9</v>
      </c>
      <c r="C124" s="88" t="s">
        <v>38</v>
      </c>
      <c r="D124" s="88" t="s">
        <v>93</v>
      </c>
      <c r="E124" s="84" t="s">
        <v>4</v>
      </c>
      <c r="F124" s="108">
        <f>107938.8+2115</f>
        <v>110053.8</v>
      </c>
      <c r="G124" s="85">
        <f>2197+7632+412+26262.59+39961.1+4394+17745.06+4394+3895.09</f>
        <v>106892.84</v>
      </c>
      <c r="H124" s="86"/>
    </row>
    <row r="125" spans="1:8" s="23" customFormat="1" x14ac:dyDescent="0.25">
      <c r="A125" s="50" t="s">
        <v>346</v>
      </c>
      <c r="B125" s="50" t="s">
        <v>9</v>
      </c>
      <c r="C125" s="75" t="s">
        <v>350</v>
      </c>
      <c r="D125" s="51" t="s">
        <v>28</v>
      </c>
      <c r="E125" s="52" t="s">
        <v>4</v>
      </c>
      <c r="F125" s="65">
        <v>10810</v>
      </c>
      <c r="G125" s="53">
        <v>10810</v>
      </c>
      <c r="H125" s="54"/>
    </row>
    <row r="126" spans="1:8" s="23" customFormat="1" x14ac:dyDescent="0.25">
      <c r="A126" s="35" t="s">
        <v>347</v>
      </c>
      <c r="B126" s="35" t="s">
        <v>9</v>
      </c>
      <c r="C126" s="34" t="s">
        <v>351</v>
      </c>
      <c r="D126" s="36" t="s">
        <v>353</v>
      </c>
      <c r="E126" s="37" t="s">
        <v>4</v>
      </c>
      <c r="F126" s="33">
        <v>0</v>
      </c>
      <c r="G126" s="38">
        <v>0</v>
      </c>
      <c r="H126" s="39"/>
    </row>
    <row r="127" spans="1:8" s="23" customFormat="1" x14ac:dyDescent="0.25">
      <c r="A127" s="81" t="s">
        <v>348</v>
      </c>
      <c r="B127" s="81" t="s">
        <v>9</v>
      </c>
      <c r="C127" s="88" t="s">
        <v>352</v>
      </c>
      <c r="D127" s="88" t="s">
        <v>22</v>
      </c>
      <c r="E127" s="84" t="s">
        <v>4</v>
      </c>
      <c r="F127" s="108">
        <v>10000</v>
      </c>
      <c r="G127" s="85">
        <f>470+1341.77+530+295+590</f>
        <v>3226.77</v>
      </c>
      <c r="H127" s="86"/>
    </row>
    <row r="128" spans="1:8" s="23" customFormat="1" x14ac:dyDescent="0.25">
      <c r="A128" s="50" t="s">
        <v>349</v>
      </c>
      <c r="B128" s="50" t="s">
        <v>9</v>
      </c>
      <c r="C128" s="51" t="s">
        <v>333</v>
      </c>
      <c r="D128" s="51" t="s">
        <v>53</v>
      </c>
      <c r="E128" s="52" t="s">
        <v>4</v>
      </c>
      <c r="F128" s="65">
        <v>28991</v>
      </c>
      <c r="G128" s="53">
        <v>28991</v>
      </c>
      <c r="H128" s="54"/>
    </row>
    <row r="129" spans="1:8" s="23" customFormat="1" x14ac:dyDescent="0.25">
      <c r="A129" s="50" t="s">
        <v>423</v>
      </c>
      <c r="B129" s="50" t="s">
        <v>9</v>
      </c>
      <c r="C129" s="51" t="s">
        <v>449</v>
      </c>
      <c r="D129" s="51" t="s">
        <v>31</v>
      </c>
      <c r="E129" s="52" t="s">
        <v>4</v>
      </c>
      <c r="F129" s="65">
        <v>8828</v>
      </c>
      <c r="G129" s="53">
        <v>8828</v>
      </c>
      <c r="H129" s="54"/>
    </row>
    <row r="130" spans="1:8" s="23" customFormat="1" x14ac:dyDescent="0.25">
      <c r="A130" s="81" t="s">
        <v>424</v>
      </c>
      <c r="B130" s="81" t="s">
        <v>9</v>
      </c>
      <c r="C130" s="88" t="s">
        <v>450</v>
      </c>
      <c r="D130" s="88" t="s">
        <v>21</v>
      </c>
      <c r="E130" s="84" t="s">
        <v>4</v>
      </c>
      <c r="F130" s="108">
        <v>50000</v>
      </c>
      <c r="G130" s="85">
        <f>19716.83+28671.25+685.5-17.66</f>
        <v>49055.92</v>
      </c>
      <c r="H130" s="86"/>
    </row>
    <row r="131" spans="1:8" s="23" customFormat="1" x14ac:dyDescent="0.25">
      <c r="A131" s="50" t="s">
        <v>425</v>
      </c>
      <c r="B131" s="50" t="s">
        <v>9</v>
      </c>
      <c r="C131" s="51" t="s">
        <v>451</v>
      </c>
      <c r="D131" s="51" t="s">
        <v>51</v>
      </c>
      <c r="E131" s="52" t="s">
        <v>4</v>
      </c>
      <c r="F131" s="65">
        <v>964.68</v>
      </c>
      <c r="G131" s="53">
        <v>964.68</v>
      </c>
      <c r="H131" s="54"/>
    </row>
    <row r="132" spans="1:8" s="23" customFormat="1" x14ac:dyDescent="0.25">
      <c r="A132" s="50" t="s">
        <v>426</v>
      </c>
      <c r="B132" s="50" t="s">
        <v>9</v>
      </c>
      <c r="C132" s="51" t="s">
        <v>452</v>
      </c>
      <c r="D132" s="51" t="s">
        <v>22</v>
      </c>
      <c r="E132" s="52" t="s">
        <v>24</v>
      </c>
      <c r="F132" s="65">
        <v>25000</v>
      </c>
      <c r="G132" s="65">
        <v>25000</v>
      </c>
      <c r="H132" s="54"/>
    </row>
    <row r="133" spans="1:8" s="23" customFormat="1" x14ac:dyDescent="0.25">
      <c r="A133" s="30" t="s">
        <v>427</v>
      </c>
      <c r="B133" s="30" t="s">
        <v>9</v>
      </c>
      <c r="C133" s="58" t="s">
        <v>499</v>
      </c>
      <c r="D133" s="58" t="s">
        <v>33</v>
      </c>
      <c r="E133" s="59" t="s">
        <v>24</v>
      </c>
      <c r="F133" s="74">
        <v>0</v>
      </c>
      <c r="G133" s="60">
        <v>0</v>
      </c>
      <c r="H133" s="31"/>
    </row>
    <row r="134" spans="1:8" s="23" customFormat="1" x14ac:dyDescent="0.25">
      <c r="A134" s="35" t="s">
        <v>428</v>
      </c>
      <c r="B134" s="35" t="s">
        <v>9</v>
      </c>
      <c r="C134" s="36" t="s">
        <v>453</v>
      </c>
      <c r="D134" s="36" t="s">
        <v>22</v>
      </c>
      <c r="E134" s="37" t="s">
        <v>4</v>
      </c>
      <c r="F134" s="33">
        <v>0</v>
      </c>
      <c r="G134" s="38">
        <v>0</v>
      </c>
      <c r="H134" s="39"/>
    </row>
    <row r="135" spans="1:8" s="23" customFormat="1" x14ac:dyDescent="0.25">
      <c r="A135" s="30" t="s">
        <v>429</v>
      </c>
      <c r="B135" s="30" t="s">
        <v>9</v>
      </c>
      <c r="C135" s="58" t="s">
        <v>500</v>
      </c>
      <c r="D135" s="58" t="s">
        <v>33</v>
      </c>
      <c r="E135" s="59" t="s">
        <v>24</v>
      </c>
      <c r="F135" s="74">
        <v>0</v>
      </c>
      <c r="G135" s="60">
        <v>0</v>
      </c>
      <c r="H135" s="31"/>
    </row>
    <row r="136" spans="1:8" s="23" customFormat="1" x14ac:dyDescent="0.25">
      <c r="A136" s="30" t="s">
        <v>430</v>
      </c>
      <c r="B136" s="30" t="s">
        <v>9</v>
      </c>
      <c r="C136" s="58" t="s">
        <v>501</v>
      </c>
      <c r="D136" s="58" t="s">
        <v>33</v>
      </c>
      <c r="E136" s="59" t="s">
        <v>24</v>
      </c>
      <c r="F136" s="74">
        <v>0</v>
      </c>
      <c r="G136" s="60">
        <v>0</v>
      </c>
      <c r="H136" s="31"/>
    </row>
    <row r="137" spans="1:8" s="23" customFormat="1" x14ac:dyDescent="0.25">
      <c r="A137" s="30" t="s">
        <v>431</v>
      </c>
      <c r="B137" s="30" t="s">
        <v>9</v>
      </c>
      <c r="C137" s="58" t="s">
        <v>502</v>
      </c>
      <c r="D137" s="58" t="s">
        <v>33</v>
      </c>
      <c r="E137" s="59" t="s">
        <v>24</v>
      </c>
      <c r="F137" s="74">
        <v>0</v>
      </c>
      <c r="G137" s="60">
        <v>0</v>
      </c>
      <c r="H137" s="31"/>
    </row>
    <row r="138" spans="1:8" s="23" customFormat="1" x14ac:dyDescent="0.25">
      <c r="A138" s="30" t="s">
        <v>432</v>
      </c>
      <c r="B138" s="30" t="s">
        <v>9</v>
      </c>
      <c r="C138" s="58" t="s">
        <v>503</v>
      </c>
      <c r="D138" s="58" t="s">
        <v>33</v>
      </c>
      <c r="E138" s="59" t="s">
        <v>24</v>
      </c>
      <c r="F138" s="74">
        <v>0</v>
      </c>
      <c r="G138" s="60">
        <v>0</v>
      </c>
      <c r="H138" s="31"/>
    </row>
    <row r="139" spans="1:8" s="23" customFormat="1" x14ac:dyDescent="0.25">
      <c r="A139" s="30" t="s">
        <v>433</v>
      </c>
      <c r="B139" s="30" t="s">
        <v>9</v>
      </c>
      <c r="C139" s="58" t="s">
        <v>504</v>
      </c>
      <c r="D139" s="58" t="s">
        <v>33</v>
      </c>
      <c r="E139" s="59" t="s">
        <v>24</v>
      </c>
      <c r="F139" s="74">
        <v>0</v>
      </c>
      <c r="G139" s="60">
        <v>0</v>
      </c>
      <c r="H139" s="31"/>
    </row>
    <row r="140" spans="1:8" s="23" customFormat="1" x14ac:dyDescent="0.25">
      <c r="A140" s="30" t="s">
        <v>434</v>
      </c>
      <c r="B140" s="30" t="s">
        <v>9</v>
      </c>
      <c r="C140" s="58" t="s">
        <v>505</v>
      </c>
      <c r="D140" s="58" t="s">
        <v>33</v>
      </c>
      <c r="E140" s="59" t="s">
        <v>24</v>
      </c>
      <c r="F140" s="74">
        <v>0</v>
      </c>
      <c r="G140" s="60">
        <v>0</v>
      </c>
      <c r="H140" s="31"/>
    </row>
    <row r="141" spans="1:8" s="23" customFormat="1" x14ac:dyDescent="0.25">
      <c r="A141" s="35" t="s">
        <v>435</v>
      </c>
      <c r="B141" s="35" t="s">
        <v>9</v>
      </c>
      <c r="C141" s="36" t="s">
        <v>414</v>
      </c>
      <c r="D141" s="36" t="s">
        <v>22</v>
      </c>
      <c r="E141" s="37" t="s">
        <v>4</v>
      </c>
      <c r="F141" s="33">
        <v>0</v>
      </c>
      <c r="G141" s="38">
        <v>0</v>
      </c>
      <c r="H141" s="39"/>
    </row>
    <row r="142" spans="1:8" s="23" customFormat="1" x14ac:dyDescent="0.25">
      <c r="A142" s="35" t="s">
        <v>436</v>
      </c>
      <c r="B142" s="35" t="s">
        <v>9</v>
      </c>
      <c r="C142" s="36" t="s">
        <v>414</v>
      </c>
      <c r="D142" s="36" t="s">
        <v>22</v>
      </c>
      <c r="E142" s="37" t="s">
        <v>4</v>
      </c>
      <c r="F142" s="33">
        <v>0</v>
      </c>
      <c r="G142" s="38">
        <v>0</v>
      </c>
      <c r="H142" s="39"/>
    </row>
    <row r="143" spans="1:8" s="23" customFormat="1" x14ac:dyDescent="0.25">
      <c r="A143" s="35" t="s">
        <v>437</v>
      </c>
      <c r="B143" s="35" t="s">
        <v>9</v>
      </c>
      <c r="C143" s="36" t="s">
        <v>414</v>
      </c>
      <c r="D143" s="36" t="s">
        <v>22</v>
      </c>
      <c r="E143" s="37" t="s">
        <v>4</v>
      </c>
      <c r="F143" s="33">
        <v>0</v>
      </c>
      <c r="G143" s="38">
        <v>0</v>
      </c>
      <c r="H143" s="39"/>
    </row>
    <row r="144" spans="1:8" s="23" customFormat="1" x14ac:dyDescent="0.25">
      <c r="A144" s="35" t="s">
        <v>438</v>
      </c>
      <c r="B144" s="35" t="s">
        <v>9</v>
      </c>
      <c r="C144" s="36" t="s">
        <v>414</v>
      </c>
      <c r="D144" s="36" t="s">
        <v>22</v>
      </c>
      <c r="E144" s="37" t="s">
        <v>4</v>
      </c>
      <c r="F144" s="33">
        <v>0</v>
      </c>
      <c r="G144" s="38">
        <v>0</v>
      </c>
      <c r="H144" s="39"/>
    </row>
    <row r="145" spans="1:8" s="23" customFormat="1" x14ac:dyDescent="0.25">
      <c r="A145" s="35" t="s">
        <v>439</v>
      </c>
      <c r="B145" s="35" t="s">
        <v>9</v>
      </c>
      <c r="C145" s="36" t="s">
        <v>414</v>
      </c>
      <c r="D145" s="36" t="s">
        <v>22</v>
      </c>
      <c r="E145" s="37" t="s">
        <v>4</v>
      </c>
      <c r="F145" s="33">
        <v>0</v>
      </c>
      <c r="G145" s="38">
        <v>0</v>
      </c>
      <c r="H145" s="39"/>
    </row>
    <row r="146" spans="1:8" s="23" customFormat="1" x14ac:dyDescent="0.25">
      <c r="A146" s="35" t="s">
        <v>440</v>
      </c>
      <c r="B146" s="35" t="s">
        <v>9</v>
      </c>
      <c r="C146" s="36" t="s">
        <v>414</v>
      </c>
      <c r="D146" s="36" t="s">
        <v>22</v>
      </c>
      <c r="E146" s="37" t="s">
        <v>4</v>
      </c>
      <c r="F146" s="33">
        <v>0</v>
      </c>
      <c r="G146" s="38">
        <v>0</v>
      </c>
      <c r="H146" s="39"/>
    </row>
    <row r="147" spans="1:8" s="23" customFormat="1" x14ac:dyDescent="0.25">
      <c r="A147" s="35" t="s">
        <v>441</v>
      </c>
      <c r="B147" s="35" t="s">
        <v>9</v>
      </c>
      <c r="C147" s="36" t="s">
        <v>414</v>
      </c>
      <c r="D147" s="36" t="s">
        <v>22</v>
      </c>
      <c r="E147" s="37" t="s">
        <v>4</v>
      </c>
      <c r="F147" s="33">
        <v>0</v>
      </c>
      <c r="G147" s="38">
        <v>0</v>
      </c>
      <c r="H147" s="39"/>
    </row>
    <row r="148" spans="1:8" s="23" customFormat="1" x14ac:dyDescent="0.25">
      <c r="A148" s="35" t="s">
        <v>442</v>
      </c>
      <c r="B148" s="35" t="s">
        <v>9</v>
      </c>
      <c r="C148" s="36" t="s">
        <v>414</v>
      </c>
      <c r="D148" s="36" t="s">
        <v>22</v>
      </c>
      <c r="E148" s="37" t="s">
        <v>4</v>
      </c>
      <c r="F148" s="33">
        <v>0</v>
      </c>
      <c r="G148" s="38">
        <v>0</v>
      </c>
      <c r="H148" s="39"/>
    </row>
    <row r="149" spans="1:8" s="23" customFormat="1" x14ac:dyDescent="0.25">
      <c r="A149" s="35" t="s">
        <v>443</v>
      </c>
      <c r="B149" s="35" t="s">
        <v>9</v>
      </c>
      <c r="C149" s="36" t="s">
        <v>414</v>
      </c>
      <c r="D149" s="36" t="s">
        <v>22</v>
      </c>
      <c r="E149" s="37" t="s">
        <v>4</v>
      </c>
      <c r="F149" s="33">
        <v>0</v>
      </c>
      <c r="G149" s="38">
        <v>0</v>
      </c>
      <c r="H149" s="39"/>
    </row>
    <row r="150" spans="1:8" s="23" customFormat="1" x14ac:dyDescent="0.25">
      <c r="A150" s="81" t="s">
        <v>444</v>
      </c>
      <c r="B150" s="81" t="s">
        <v>9</v>
      </c>
      <c r="C150" s="88" t="s">
        <v>454</v>
      </c>
      <c r="D150" s="88" t="s">
        <v>31</v>
      </c>
      <c r="E150" s="84" t="s">
        <v>4</v>
      </c>
      <c r="F150" s="108">
        <v>50000</v>
      </c>
      <c r="G150" s="85">
        <v>0</v>
      </c>
      <c r="H150" s="86"/>
    </row>
    <row r="151" spans="1:8" s="23" customFormat="1" x14ac:dyDescent="0.25">
      <c r="A151" s="50" t="s">
        <v>445</v>
      </c>
      <c r="B151" s="50" t="s">
        <v>9</v>
      </c>
      <c r="C151" s="51" t="s">
        <v>455</v>
      </c>
      <c r="D151" s="51" t="s">
        <v>31</v>
      </c>
      <c r="E151" s="52" t="s">
        <v>4</v>
      </c>
      <c r="F151" s="65">
        <v>49665</v>
      </c>
      <c r="G151" s="53">
        <v>49665</v>
      </c>
      <c r="H151" s="54"/>
    </row>
    <row r="152" spans="1:8" s="23" customFormat="1" x14ac:dyDescent="0.25">
      <c r="A152" s="50" t="s">
        <v>446</v>
      </c>
      <c r="B152" s="50" t="s">
        <v>9</v>
      </c>
      <c r="C152" s="51" t="s">
        <v>456</v>
      </c>
      <c r="D152" s="51" t="s">
        <v>31</v>
      </c>
      <c r="E152" s="52" t="s">
        <v>4</v>
      </c>
      <c r="F152" s="65">
        <v>20000</v>
      </c>
      <c r="G152" s="53">
        <v>20000</v>
      </c>
      <c r="H152" s="54"/>
    </row>
    <row r="153" spans="1:8" s="23" customFormat="1" x14ac:dyDescent="0.25">
      <c r="A153" s="50" t="s">
        <v>447</v>
      </c>
      <c r="B153" s="50" t="s">
        <v>9</v>
      </c>
      <c r="C153" s="51" t="s">
        <v>457</v>
      </c>
      <c r="D153" s="51" t="s">
        <v>31</v>
      </c>
      <c r="E153" s="52" t="s">
        <v>4</v>
      </c>
      <c r="F153" s="65">
        <v>17395.2</v>
      </c>
      <c r="G153" s="53">
        <v>17395.2</v>
      </c>
      <c r="H153" s="54"/>
    </row>
    <row r="154" spans="1:8" s="23" customFormat="1" x14ac:dyDescent="0.25">
      <c r="A154" s="50" t="s">
        <v>448</v>
      </c>
      <c r="B154" s="50" t="s">
        <v>9</v>
      </c>
      <c r="C154" s="51" t="s">
        <v>414</v>
      </c>
      <c r="D154" s="51" t="s">
        <v>22</v>
      </c>
      <c r="E154" s="52" t="s">
        <v>4</v>
      </c>
      <c r="F154" s="65">
        <v>36600</v>
      </c>
      <c r="G154" s="65">
        <v>36600</v>
      </c>
      <c r="H154" s="54"/>
    </row>
    <row r="155" spans="1:8" s="32" customFormat="1" x14ac:dyDescent="0.25">
      <c r="A155" s="50" t="s">
        <v>752</v>
      </c>
      <c r="B155" s="50" t="s">
        <v>9</v>
      </c>
      <c r="C155" s="51" t="s">
        <v>800</v>
      </c>
      <c r="D155" s="51" t="s">
        <v>22</v>
      </c>
      <c r="E155" s="52" t="s">
        <v>24</v>
      </c>
      <c r="F155" s="65">
        <v>25000</v>
      </c>
      <c r="G155" s="53">
        <v>25000</v>
      </c>
      <c r="H155" s="54"/>
    </row>
    <row r="156" spans="1:8" s="32" customFormat="1" x14ac:dyDescent="0.25">
      <c r="A156" s="35" t="s">
        <v>883</v>
      </c>
      <c r="B156" s="35" t="s">
        <v>9</v>
      </c>
      <c r="C156" s="36" t="s">
        <v>884</v>
      </c>
      <c r="D156" s="36" t="s">
        <v>28</v>
      </c>
      <c r="E156" s="37" t="s">
        <v>4</v>
      </c>
      <c r="F156" s="33">
        <v>0</v>
      </c>
      <c r="G156" s="38">
        <v>0</v>
      </c>
      <c r="H156" s="39"/>
    </row>
    <row r="157" spans="1:8" s="32" customFormat="1" x14ac:dyDescent="0.25">
      <c r="A157" s="81" t="s">
        <v>885</v>
      </c>
      <c r="B157" s="81" t="s">
        <v>9</v>
      </c>
      <c r="C157" s="88" t="s">
        <v>886</v>
      </c>
      <c r="D157" s="88" t="s">
        <v>28</v>
      </c>
      <c r="E157" s="84" t="s">
        <v>4</v>
      </c>
      <c r="F157" s="108">
        <v>45000</v>
      </c>
      <c r="G157" s="85">
        <v>0</v>
      </c>
      <c r="H157" s="86"/>
    </row>
    <row r="158" spans="1:8" s="32" customFormat="1" x14ac:dyDescent="0.25">
      <c r="A158" s="81" t="s">
        <v>887</v>
      </c>
      <c r="B158" s="81" t="s">
        <v>9</v>
      </c>
      <c r="C158" s="88" t="s">
        <v>888</v>
      </c>
      <c r="D158" s="88" t="s">
        <v>28</v>
      </c>
      <c r="E158" s="84" t="s">
        <v>4</v>
      </c>
      <c r="F158" s="108">
        <v>110000</v>
      </c>
      <c r="G158" s="85">
        <v>0</v>
      </c>
      <c r="H158" s="86"/>
    </row>
    <row r="159" spans="1:8" s="32" customFormat="1" x14ac:dyDescent="0.25">
      <c r="A159" s="81" t="s">
        <v>889</v>
      </c>
      <c r="B159" s="81" t="s">
        <v>9</v>
      </c>
      <c r="C159" s="88" t="s">
        <v>890</v>
      </c>
      <c r="D159" s="88" t="s">
        <v>21</v>
      </c>
      <c r="E159" s="84" t="s">
        <v>24</v>
      </c>
      <c r="F159" s="108">
        <v>55000</v>
      </c>
      <c r="G159" s="85">
        <v>0</v>
      </c>
      <c r="H159" s="86"/>
    </row>
    <row r="160" spans="1:8" s="32" customFormat="1" x14ac:dyDescent="0.25">
      <c r="A160" s="81" t="s">
        <v>891</v>
      </c>
      <c r="B160" s="81" t="s">
        <v>9</v>
      </c>
      <c r="C160" s="88" t="s">
        <v>892</v>
      </c>
      <c r="D160" s="88" t="s">
        <v>30</v>
      </c>
      <c r="E160" s="84" t="s">
        <v>4</v>
      </c>
      <c r="F160" s="108">
        <v>61311.43</v>
      </c>
      <c r="G160" s="85">
        <v>0</v>
      </c>
      <c r="H160" s="86"/>
    </row>
    <row r="161" spans="1:8" s="23" customFormat="1" x14ac:dyDescent="0.25">
      <c r="A161" s="50" t="s">
        <v>143</v>
      </c>
      <c r="B161" s="50" t="s">
        <v>16</v>
      </c>
      <c r="C161" s="27" t="s">
        <v>162</v>
      </c>
      <c r="D161" s="51" t="s">
        <v>107</v>
      </c>
      <c r="E161" s="52" t="s">
        <v>4</v>
      </c>
      <c r="F161" s="53">
        <v>24750</v>
      </c>
      <c r="G161" s="53">
        <v>24750</v>
      </c>
      <c r="H161" s="54"/>
    </row>
    <row r="162" spans="1:8" s="23" customFormat="1" x14ac:dyDescent="0.25">
      <c r="A162" s="50" t="s">
        <v>144</v>
      </c>
      <c r="B162" s="50" t="s">
        <v>16</v>
      </c>
      <c r="C162" s="27" t="s">
        <v>163</v>
      </c>
      <c r="D162" s="51" t="s">
        <v>21</v>
      </c>
      <c r="E162" s="52" t="s">
        <v>4</v>
      </c>
      <c r="F162" s="53">
        <v>10420.549999999999</v>
      </c>
      <c r="G162" s="53">
        <v>10420.549999999999</v>
      </c>
      <c r="H162" s="54"/>
    </row>
    <row r="163" spans="1:8" s="23" customFormat="1" x14ac:dyDescent="0.25">
      <c r="A163" s="81" t="s">
        <v>145</v>
      </c>
      <c r="B163" s="81" t="s">
        <v>16</v>
      </c>
      <c r="C163" s="82" t="s">
        <v>164</v>
      </c>
      <c r="D163" s="88" t="s">
        <v>93</v>
      </c>
      <c r="E163" s="84" t="s">
        <v>4</v>
      </c>
      <c r="F163" s="107">
        <v>25000</v>
      </c>
      <c r="G163" s="107">
        <v>0</v>
      </c>
      <c r="H163" s="86"/>
    </row>
    <row r="164" spans="1:8" s="23" customFormat="1" ht="15" customHeight="1" x14ac:dyDescent="0.25">
      <c r="A164" s="50" t="s">
        <v>146</v>
      </c>
      <c r="B164" s="50" t="s">
        <v>16</v>
      </c>
      <c r="C164" s="55" t="s">
        <v>165</v>
      </c>
      <c r="D164" s="51" t="s">
        <v>22</v>
      </c>
      <c r="E164" s="52" t="s">
        <v>4</v>
      </c>
      <c r="F164" s="57">
        <v>59985.45</v>
      </c>
      <c r="G164" s="57">
        <v>59985.45</v>
      </c>
      <c r="H164" s="54"/>
    </row>
    <row r="165" spans="1:8" s="23" customFormat="1" ht="15" customHeight="1" x14ac:dyDescent="0.25">
      <c r="A165" s="50" t="s">
        <v>147</v>
      </c>
      <c r="B165" s="50" t="s">
        <v>16</v>
      </c>
      <c r="C165" s="27" t="s">
        <v>166</v>
      </c>
      <c r="D165" s="51" t="s">
        <v>21</v>
      </c>
      <c r="E165" s="52" t="s">
        <v>24</v>
      </c>
      <c r="F165" s="53">
        <v>51322.31</v>
      </c>
      <c r="G165" s="53">
        <v>51322.31</v>
      </c>
      <c r="H165" s="54"/>
    </row>
    <row r="166" spans="1:8" s="23" customFormat="1" ht="15" customHeight="1" x14ac:dyDescent="0.25">
      <c r="A166" s="50" t="s">
        <v>148</v>
      </c>
      <c r="B166" s="50" t="s">
        <v>16</v>
      </c>
      <c r="C166" s="27" t="s">
        <v>167</v>
      </c>
      <c r="D166" s="51" t="s">
        <v>21</v>
      </c>
      <c r="E166" s="52" t="s">
        <v>4</v>
      </c>
      <c r="F166" s="53">
        <v>60125.08</v>
      </c>
      <c r="G166" s="53">
        <v>60125.08</v>
      </c>
      <c r="H166" s="54"/>
    </row>
    <row r="167" spans="1:8" s="23" customFormat="1" x14ac:dyDescent="0.25">
      <c r="A167" s="50" t="s">
        <v>149</v>
      </c>
      <c r="B167" s="50" t="s">
        <v>16</v>
      </c>
      <c r="C167" s="55" t="s">
        <v>168</v>
      </c>
      <c r="D167" s="51" t="s">
        <v>21</v>
      </c>
      <c r="E167" s="52" t="s">
        <v>4</v>
      </c>
      <c r="F167" s="53">
        <v>2495.08</v>
      </c>
      <c r="G167" s="53">
        <v>2495.08</v>
      </c>
      <c r="H167" s="54"/>
    </row>
    <row r="168" spans="1:8" s="32" customFormat="1" x14ac:dyDescent="0.25">
      <c r="A168" s="50" t="s">
        <v>150</v>
      </c>
      <c r="B168" s="50" t="s">
        <v>16</v>
      </c>
      <c r="C168" s="27" t="s">
        <v>169</v>
      </c>
      <c r="D168" s="51" t="s">
        <v>93</v>
      </c>
      <c r="E168" s="52" t="s">
        <v>4</v>
      </c>
      <c r="F168" s="53">
        <v>808.9</v>
      </c>
      <c r="G168" s="53">
        <v>808.9</v>
      </c>
      <c r="H168" s="54"/>
    </row>
    <row r="169" spans="1:8" s="23" customFormat="1" x14ac:dyDescent="0.25">
      <c r="A169" s="50" t="s">
        <v>151</v>
      </c>
      <c r="B169" s="50" t="s">
        <v>16</v>
      </c>
      <c r="C169" s="55" t="s">
        <v>170</v>
      </c>
      <c r="D169" s="51" t="s">
        <v>22</v>
      </c>
      <c r="E169" s="52" t="s">
        <v>4</v>
      </c>
      <c r="F169" s="56">
        <v>22729.75</v>
      </c>
      <c r="G169" s="57">
        <v>22729.75</v>
      </c>
      <c r="H169" s="54"/>
    </row>
    <row r="170" spans="1:8" s="23" customFormat="1" x14ac:dyDescent="0.25">
      <c r="A170" s="50" t="s">
        <v>152</v>
      </c>
      <c r="B170" s="50" t="s">
        <v>16</v>
      </c>
      <c r="C170" s="55" t="s">
        <v>171</v>
      </c>
      <c r="D170" s="51" t="s">
        <v>54</v>
      </c>
      <c r="E170" s="52" t="s">
        <v>4</v>
      </c>
      <c r="F170" s="53">
        <v>3780</v>
      </c>
      <c r="G170" s="53">
        <v>3780</v>
      </c>
      <c r="H170" s="54"/>
    </row>
    <row r="171" spans="1:8" s="23" customFormat="1" x14ac:dyDescent="0.25">
      <c r="A171" s="90" t="s">
        <v>153</v>
      </c>
      <c r="B171" s="90" t="s">
        <v>16</v>
      </c>
      <c r="C171" s="109" t="s">
        <v>172</v>
      </c>
      <c r="D171" s="91" t="s">
        <v>33</v>
      </c>
      <c r="E171" s="93" t="s">
        <v>4</v>
      </c>
      <c r="F171" s="94">
        <v>6835</v>
      </c>
      <c r="G171" s="94">
        <v>6835</v>
      </c>
      <c r="H171" s="95"/>
    </row>
    <row r="172" spans="1:8" s="23" customFormat="1" x14ac:dyDescent="0.25">
      <c r="A172" s="30" t="s">
        <v>154</v>
      </c>
      <c r="B172" s="30" t="s">
        <v>16</v>
      </c>
      <c r="C172" s="46" t="s">
        <v>506</v>
      </c>
      <c r="D172" s="58" t="s">
        <v>33</v>
      </c>
      <c r="E172" s="59" t="s">
        <v>4</v>
      </c>
      <c r="F172" s="60">
        <v>0</v>
      </c>
      <c r="G172" s="60">
        <v>0</v>
      </c>
      <c r="H172" s="31"/>
    </row>
    <row r="173" spans="1:8" s="23" customFormat="1" x14ac:dyDescent="0.25">
      <c r="A173" s="30" t="s">
        <v>155</v>
      </c>
      <c r="B173" s="30" t="s">
        <v>16</v>
      </c>
      <c r="C173" s="46" t="s">
        <v>507</v>
      </c>
      <c r="D173" s="58" t="s">
        <v>33</v>
      </c>
      <c r="E173" s="59" t="s">
        <v>24</v>
      </c>
      <c r="F173" s="61">
        <v>0</v>
      </c>
      <c r="G173" s="62">
        <v>0</v>
      </c>
      <c r="H173" s="31"/>
    </row>
    <row r="174" spans="1:8" s="23" customFormat="1" x14ac:dyDescent="0.25">
      <c r="A174" s="96" t="s">
        <v>156</v>
      </c>
      <c r="B174" s="96" t="s">
        <v>16</v>
      </c>
      <c r="C174" s="110" t="s">
        <v>508</v>
      </c>
      <c r="D174" s="97" t="s">
        <v>33</v>
      </c>
      <c r="E174" s="99" t="s">
        <v>4</v>
      </c>
      <c r="F174" s="100">
        <v>28000</v>
      </c>
      <c r="G174" s="100">
        <v>28000</v>
      </c>
      <c r="H174" s="101"/>
    </row>
    <row r="175" spans="1:8" s="23" customFormat="1" x14ac:dyDescent="0.25">
      <c r="A175" s="30" t="s">
        <v>157</v>
      </c>
      <c r="B175" s="30" t="s">
        <v>16</v>
      </c>
      <c r="C175" s="46" t="s">
        <v>509</v>
      </c>
      <c r="D175" s="58" t="s">
        <v>33</v>
      </c>
      <c r="E175" s="59" t="s">
        <v>24</v>
      </c>
      <c r="F175" s="60">
        <v>0</v>
      </c>
      <c r="G175" s="60">
        <v>0</v>
      </c>
      <c r="H175" s="31"/>
    </row>
    <row r="176" spans="1:8" s="23" customFormat="1" x14ac:dyDescent="0.25">
      <c r="A176" s="30" t="s">
        <v>158</v>
      </c>
      <c r="B176" s="30" t="s">
        <v>16</v>
      </c>
      <c r="C176" s="40" t="s">
        <v>510</v>
      </c>
      <c r="D176" s="58" t="s">
        <v>33</v>
      </c>
      <c r="E176" s="59" t="s">
        <v>4</v>
      </c>
      <c r="F176" s="60">
        <v>0</v>
      </c>
      <c r="G176" s="60">
        <v>0</v>
      </c>
      <c r="H176" s="31"/>
    </row>
    <row r="177" spans="1:8" s="23" customFormat="1" x14ac:dyDescent="0.25">
      <c r="A177" s="81" t="s">
        <v>159</v>
      </c>
      <c r="B177" s="81" t="s">
        <v>16</v>
      </c>
      <c r="C177" s="111" t="s">
        <v>173</v>
      </c>
      <c r="D177" s="88" t="s">
        <v>21</v>
      </c>
      <c r="E177" s="84" t="s">
        <v>4</v>
      </c>
      <c r="F177" s="85">
        <v>38800</v>
      </c>
      <c r="G177" s="85">
        <f>13090.57+14541.08+270.35+1143.18</f>
        <v>29045.18</v>
      </c>
      <c r="H177" s="86"/>
    </row>
    <row r="178" spans="1:8" s="23" customFormat="1" x14ac:dyDescent="0.25">
      <c r="A178" s="50" t="s">
        <v>160</v>
      </c>
      <c r="B178" s="50" t="s">
        <v>16</v>
      </c>
      <c r="C178" s="27" t="s">
        <v>174</v>
      </c>
      <c r="D178" s="51" t="s">
        <v>93</v>
      </c>
      <c r="E178" s="52" t="s">
        <v>4</v>
      </c>
      <c r="F178" s="53">
        <v>25593.3</v>
      </c>
      <c r="G178" s="53">
        <v>25593.3</v>
      </c>
      <c r="H178" s="54"/>
    </row>
    <row r="179" spans="1:8" s="23" customFormat="1" ht="45" x14ac:dyDescent="0.25">
      <c r="A179" s="50" t="s">
        <v>161</v>
      </c>
      <c r="B179" s="50" t="s">
        <v>16</v>
      </c>
      <c r="C179" s="27" t="s">
        <v>175</v>
      </c>
      <c r="D179" s="51" t="s">
        <v>33</v>
      </c>
      <c r="E179" s="52" t="s">
        <v>4</v>
      </c>
      <c r="F179" s="53">
        <v>55000</v>
      </c>
      <c r="G179" s="53">
        <v>55000</v>
      </c>
      <c r="H179" s="54"/>
    </row>
    <row r="180" spans="1:8" s="23" customFormat="1" x14ac:dyDescent="0.25">
      <c r="A180" s="96" t="s">
        <v>354</v>
      </c>
      <c r="B180" s="96" t="s">
        <v>16</v>
      </c>
      <c r="C180" s="112" t="s">
        <v>355</v>
      </c>
      <c r="D180" s="97" t="s">
        <v>33</v>
      </c>
      <c r="E180" s="99" t="s">
        <v>4</v>
      </c>
      <c r="F180" s="100">
        <v>5000</v>
      </c>
      <c r="G180" s="100">
        <v>5000</v>
      </c>
      <c r="H180" s="101"/>
    </row>
    <row r="181" spans="1:8" s="23" customFormat="1" x14ac:dyDescent="0.25">
      <c r="A181" s="50" t="s">
        <v>458</v>
      </c>
      <c r="B181" s="50" t="s">
        <v>16</v>
      </c>
      <c r="C181" s="67" t="s">
        <v>472</v>
      </c>
      <c r="D181" s="51" t="s">
        <v>51</v>
      </c>
      <c r="E181" s="52" t="s">
        <v>4</v>
      </c>
      <c r="F181" s="53">
        <v>140</v>
      </c>
      <c r="G181" s="53">
        <v>140</v>
      </c>
      <c r="H181" s="54"/>
    </row>
    <row r="182" spans="1:8" s="23" customFormat="1" x14ac:dyDescent="0.25">
      <c r="A182" s="50" t="s">
        <v>459</v>
      </c>
      <c r="B182" s="50" t="s">
        <v>16</v>
      </c>
      <c r="C182" s="67" t="s">
        <v>473</v>
      </c>
      <c r="D182" s="51" t="s">
        <v>21</v>
      </c>
      <c r="E182" s="52" t="s">
        <v>4</v>
      </c>
      <c r="F182" s="53">
        <v>55000</v>
      </c>
      <c r="G182" s="53">
        <v>55000</v>
      </c>
      <c r="H182" s="54"/>
    </row>
    <row r="183" spans="1:8" s="23" customFormat="1" x14ac:dyDescent="0.25">
      <c r="A183" s="50" t="s">
        <v>460</v>
      </c>
      <c r="B183" s="50" t="s">
        <v>16</v>
      </c>
      <c r="C183" s="67" t="s">
        <v>474</v>
      </c>
      <c r="D183" s="51" t="s">
        <v>54</v>
      </c>
      <c r="E183" s="52" t="s">
        <v>4</v>
      </c>
      <c r="F183" s="53">
        <v>24750</v>
      </c>
      <c r="G183" s="53">
        <v>24750</v>
      </c>
      <c r="H183" s="54"/>
    </row>
    <row r="184" spans="1:8" s="23" customFormat="1" x14ac:dyDescent="0.25">
      <c r="A184" s="81" t="s">
        <v>461</v>
      </c>
      <c r="B184" s="81" t="s">
        <v>16</v>
      </c>
      <c r="C184" s="106" t="s">
        <v>475</v>
      </c>
      <c r="D184" s="88" t="s">
        <v>22</v>
      </c>
      <c r="E184" s="84" t="s">
        <v>4</v>
      </c>
      <c r="F184" s="85">
        <v>26000</v>
      </c>
      <c r="G184" s="85">
        <v>0</v>
      </c>
      <c r="H184" s="86"/>
    </row>
    <row r="185" spans="1:8" s="23" customFormat="1" x14ac:dyDescent="0.25">
      <c r="A185" s="81" t="s">
        <v>462</v>
      </c>
      <c r="B185" s="81" t="s">
        <v>16</v>
      </c>
      <c r="C185" s="106" t="s">
        <v>476</v>
      </c>
      <c r="D185" s="88" t="s">
        <v>21</v>
      </c>
      <c r="E185" s="84" t="s">
        <v>4</v>
      </c>
      <c r="F185" s="85">
        <v>29028.83</v>
      </c>
      <c r="G185" s="85">
        <v>0</v>
      </c>
      <c r="H185" s="86"/>
    </row>
    <row r="186" spans="1:8" s="23" customFormat="1" x14ac:dyDescent="0.25">
      <c r="A186" s="81" t="s">
        <v>463</v>
      </c>
      <c r="B186" s="81" t="s">
        <v>16</v>
      </c>
      <c r="C186" s="106" t="s">
        <v>477</v>
      </c>
      <c r="D186" s="88" t="s">
        <v>93</v>
      </c>
      <c r="E186" s="84" t="s">
        <v>4</v>
      </c>
      <c r="F186" s="85">
        <v>37000</v>
      </c>
      <c r="G186" s="85">
        <v>17865.150000000001</v>
      </c>
      <c r="H186" s="86"/>
    </row>
    <row r="187" spans="1:8" s="23" customFormat="1" x14ac:dyDescent="0.25">
      <c r="A187" s="81" t="s">
        <v>464</v>
      </c>
      <c r="B187" s="81" t="s">
        <v>16</v>
      </c>
      <c r="C187" s="106" t="s">
        <v>478</v>
      </c>
      <c r="D187" s="88" t="s">
        <v>21</v>
      </c>
      <c r="E187" s="84" t="s">
        <v>4</v>
      </c>
      <c r="F187" s="85">
        <v>10000</v>
      </c>
      <c r="G187" s="85">
        <f>2609.35+2128.32+3940.96</f>
        <v>8678.630000000001</v>
      </c>
      <c r="H187" s="86"/>
    </row>
    <row r="188" spans="1:8" s="23" customFormat="1" x14ac:dyDescent="0.25">
      <c r="A188" s="50" t="s">
        <v>465</v>
      </c>
      <c r="B188" s="50" t="s">
        <v>16</v>
      </c>
      <c r="C188" s="67" t="s">
        <v>479</v>
      </c>
      <c r="D188" s="51" t="s">
        <v>22</v>
      </c>
      <c r="E188" s="52" t="s">
        <v>4</v>
      </c>
      <c r="F188" s="53">
        <v>14616.8</v>
      </c>
      <c r="G188" s="53">
        <v>14616.8</v>
      </c>
      <c r="H188" s="54"/>
    </row>
    <row r="189" spans="1:8" s="23" customFormat="1" x14ac:dyDescent="0.25">
      <c r="A189" s="30" t="s">
        <v>466</v>
      </c>
      <c r="B189" s="30" t="s">
        <v>16</v>
      </c>
      <c r="C189" s="41" t="s">
        <v>511</v>
      </c>
      <c r="D189" s="58" t="s">
        <v>33</v>
      </c>
      <c r="E189" s="59" t="s">
        <v>24</v>
      </c>
      <c r="F189" s="60">
        <v>0</v>
      </c>
      <c r="G189" s="60">
        <v>0</v>
      </c>
      <c r="H189" s="31"/>
    </row>
    <row r="190" spans="1:8" s="23" customFormat="1" x14ac:dyDescent="0.25">
      <c r="A190" s="30" t="s">
        <v>467</v>
      </c>
      <c r="B190" s="30" t="s">
        <v>16</v>
      </c>
      <c r="C190" s="41" t="s">
        <v>512</v>
      </c>
      <c r="D190" s="58" t="s">
        <v>33</v>
      </c>
      <c r="E190" s="59" t="s">
        <v>24</v>
      </c>
      <c r="F190" s="60">
        <v>0</v>
      </c>
      <c r="G190" s="60">
        <v>0</v>
      </c>
      <c r="H190" s="31"/>
    </row>
    <row r="191" spans="1:8" s="23" customFormat="1" x14ac:dyDescent="0.25">
      <c r="A191" s="81" t="s">
        <v>468</v>
      </c>
      <c r="B191" s="81" t="s">
        <v>16</v>
      </c>
      <c r="C191" s="106" t="s">
        <v>480</v>
      </c>
      <c r="D191" s="88" t="s">
        <v>21</v>
      </c>
      <c r="E191" s="84" t="s">
        <v>4</v>
      </c>
      <c r="F191" s="85">
        <v>35183.24</v>
      </c>
      <c r="G191" s="85">
        <f>24908.85</f>
        <v>24908.85</v>
      </c>
      <c r="H191" s="86"/>
    </row>
    <row r="192" spans="1:8" s="23" customFormat="1" x14ac:dyDescent="0.25">
      <c r="A192" s="81" t="s">
        <v>469</v>
      </c>
      <c r="B192" s="81" t="s">
        <v>16</v>
      </c>
      <c r="C192" s="106" t="s">
        <v>481</v>
      </c>
      <c r="D192" s="88" t="s">
        <v>21</v>
      </c>
      <c r="E192" s="84" t="s">
        <v>4</v>
      </c>
      <c r="F192" s="85">
        <f>35000+253.48</f>
        <v>35253.480000000003</v>
      </c>
      <c r="G192" s="85">
        <f>25122.79</f>
        <v>25122.79</v>
      </c>
      <c r="H192" s="86"/>
    </row>
    <row r="193" spans="1:8" s="23" customFormat="1" x14ac:dyDescent="0.25">
      <c r="A193" s="50" t="s">
        <v>470</v>
      </c>
      <c r="B193" s="50" t="s">
        <v>16</v>
      </c>
      <c r="C193" s="67" t="s">
        <v>482</v>
      </c>
      <c r="D193" s="51" t="s">
        <v>22</v>
      </c>
      <c r="E193" s="52" t="s">
        <v>4</v>
      </c>
      <c r="F193" s="53">
        <v>10000</v>
      </c>
      <c r="G193" s="53">
        <v>10000</v>
      </c>
      <c r="H193" s="54"/>
    </row>
    <row r="194" spans="1:8" s="23" customFormat="1" x14ac:dyDescent="0.25">
      <c r="A194" s="50" t="s">
        <v>471</v>
      </c>
      <c r="B194" s="50" t="s">
        <v>16</v>
      </c>
      <c r="C194" s="67" t="s">
        <v>483</v>
      </c>
      <c r="D194" s="51" t="s">
        <v>93</v>
      </c>
      <c r="E194" s="52" t="s">
        <v>4</v>
      </c>
      <c r="F194" s="53">
        <f>1000-253.48</f>
        <v>746.52</v>
      </c>
      <c r="G194" s="53">
        <f>1000-253.48</f>
        <v>746.52</v>
      </c>
      <c r="H194" s="54"/>
    </row>
    <row r="195" spans="1:8" s="23" customFormat="1" x14ac:dyDescent="0.25">
      <c r="A195" s="96" t="s">
        <v>864</v>
      </c>
      <c r="B195" s="96" t="s">
        <v>16</v>
      </c>
      <c r="C195" s="112" t="s">
        <v>866</v>
      </c>
      <c r="D195" s="97" t="s">
        <v>353</v>
      </c>
      <c r="E195" s="99" t="s">
        <v>24</v>
      </c>
      <c r="F195" s="100">
        <v>15000</v>
      </c>
      <c r="G195" s="100">
        <v>15000</v>
      </c>
      <c r="H195" s="101"/>
    </row>
    <row r="196" spans="1:8" s="23" customFormat="1" ht="30" x14ac:dyDescent="0.25">
      <c r="A196" s="81" t="s">
        <v>865</v>
      </c>
      <c r="B196" s="81" t="s">
        <v>16</v>
      </c>
      <c r="C196" s="106" t="s">
        <v>867</v>
      </c>
      <c r="D196" s="88" t="s">
        <v>21</v>
      </c>
      <c r="E196" s="84" t="s">
        <v>24</v>
      </c>
      <c r="F196" s="85">
        <v>3545.67</v>
      </c>
      <c r="G196" s="85">
        <v>0</v>
      </c>
      <c r="H196" s="86"/>
    </row>
    <row r="197" spans="1:8" s="23" customFormat="1" ht="30" x14ac:dyDescent="0.25">
      <c r="A197" s="30" t="s">
        <v>893</v>
      </c>
      <c r="B197" s="30" t="s">
        <v>16</v>
      </c>
      <c r="C197" s="41" t="s">
        <v>894</v>
      </c>
      <c r="D197" s="58" t="s">
        <v>33</v>
      </c>
      <c r="E197" s="59" t="s">
        <v>24</v>
      </c>
      <c r="F197" s="60">
        <v>0</v>
      </c>
      <c r="G197" s="60">
        <v>0</v>
      </c>
      <c r="H197" s="31"/>
    </row>
    <row r="198" spans="1:8" s="23" customFormat="1" x14ac:dyDescent="0.25">
      <c r="A198" s="30" t="s">
        <v>895</v>
      </c>
      <c r="B198" s="30" t="s">
        <v>16</v>
      </c>
      <c r="C198" s="41" t="s">
        <v>896</v>
      </c>
      <c r="D198" s="58" t="s">
        <v>33</v>
      </c>
      <c r="E198" s="59" t="s">
        <v>24</v>
      </c>
      <c r="F198" s="60">
        <v>0</v>
      </c>
      <c r="G198" s="60">
        <v>0</v>
      </c>
      <c r="H198" s="31"/>
    </row>
    <row r="199" spans="1:8" s="23" customFormat="1" x14ac:dyDescent="0.25">
      <c r="A199" s="30" t="s">
        <v>897</v>
      </c>
      <c r="B199" s="30" t="s">
        <v>16</v>
      </c>
      <c r="C199" s="41" t="s">
        <v>898</v>
      </c>
      <c r="D199" s="58" t="s">
        <v>33</v>
      </c>
      <c r="E199" s="59" t="s">
        <v>24</v>
      </c>
      <c r="F199" s="60">
        <v>0</v>
      </c>
      <c r="G199" s="60">
        <v>0</v>
      </c>
      <c r="H199" s="31"/>
    </row>
    <row r="200" spans="1:8" s="23" customFormat="1" x14ac:dyDescent="0.25">
      <c r="A200" s="81" t="s">
        <v>176</v>
      </c>
      <c r="B200" s="81" t="s">
        <v>11</v>
      </c>
      <c r="C200" s="106" t="s">
        <v>192</v>
      </c>
      <c r="D200" s="88"/>
      <c r="E200" s="84" t="s">
        <v>24</v>
      </c>
      <c r="F200" s="85">
        <v>75000</v>
      </c>
      <c r="G200" s="85">
        <v>0</v>
      </c>
      <c r="H200" s="86"/>
    </row>
    <row r="201" spans="1:8" s="23" customFormat="1" x14ac:dyDescent="0.25">
      <c r="A201" s="50" t="s">
        <v>177</v>
      </c>
      <c r="B201" s="50" t="s">
        <v>11</v>
      </c>
      <c r="C201" s="67" t="s">
        <v>193</v>
      </c>
      <c r="D201" s="51" t="s">
        <v>51</v>
      </c>
      <c r="E201" s="52" t="s">
        <v>4</v>
      </c>
      <c r="F201" s="53">
        <v>2635</v>
      </c>
      <c r="G201" s="53">
        <v>2635</v>
      </c>
      <c r="H201" s="54"/>
    </row>
    <row r="202" spans="1:8" s="23" customFormat="1" x14ac:dyDescent="0.25">
      <c r="A202" s="35" t="s">
        <v>178</v>
      </c>
      <c r="B202" s="35" t="s">
        <v>11</v>
      </c>
      <c r="C202" s="28" t="s">
        <v>194</v>
      </c>
      <c r="D202" s="36" t="s">
        <v>22</v>
      </c>
      <c r="E202" s="37" t="s">
        <v>4</v>
      </c>
      <c r="F202" s="38">
        <v>0</v>
      </c>
      <c r="G202" s="38">
        <v>0</v>
      </c>
      <c r="H202" s="39"/>
    </row>
    <row r="203" spans="1:8" s="23" customFormat="1" x14ac:dyDescent="0.25">
      <c r="A203" s="81" t="s">
        <v>179</v>
      </c>
      <c r="B203" s="81" t="s">
        <v>11</v>
      </c>
      <c r="C203" s="82" t="s">
        <v>59</v>
      </c>
      <c r="D203" s="88" t="s">
        <v>21</v>
      </c>
      <c r="E203" s="84" t="s">
        <v>4</v>
      </c>
      <c r="F203" s="85">
        <f>15000-786.24</f>
        <v>14213.76</v>
      </c>
      <c r="G203" s="85">
        <f>2149.38+543.48+1933.04+2103.28+683.12</f>
        <v>7412.3</v>
      </c>
      <c r="H203" s="86"/>
    </row>
    <row r="204" spans="1:8" s="23" customFormat="1" x14ac:dyDescent="0.25">
      <c r="A204" s="30" t="s">
        <v>180</v>
      </c>
      <c r="B204" s="30" t="s">
        <v>11</v>
      </c>
      <c r="C204" s="41" t="s">
        <v>514</v>
      </c>
      <c r="D204" s="43" t="s">
        <v>33</v>
      </c>
      <c r="E204" s="44" t="s">
        <v>24</v>
      </c>
      <c r="F204" s="60">
        <v>0</v>
      </c>
      <c r="G204" s="60">
        <v>0</v>
      </c>
      <c r="H204" s="31"/>
    </row>
    <row r="205" spans="1:8" s="32" customFormat="1" x14ac:dyDescent="0.25">
      <c r="A205" s="30" t="s">
        <v>181</v>
      </c>
      <c r="B205" s="30" t="s">
        <v>11</v>
      </c>
      <c r="C205" s="58" t="s">
        <v>515</v>
      </c>
      <c r="D205" s="43" t="s">
        <v>33</v>
      </c>
      <c r="E205" s="44" t="s">
        <v>24</v>
      </c>
      <c r="F205" s="60">
        <v>0</v>
      </c>
      <c r="G205" s="60">
        <v>0</v>
      </c>
      <c r="H205" s="31"/>
    </row>
    <row r="206" spans="1:8" s="23" customFormat="1" x14ac:dyDescent="0.25">
      <c r="A206" s="30" t="s">
        <v>182</v>
      </c>
      <c r="B206" s="30" t="s">
        <v>11</v>
      </c>
      <c r="C206" s="42" t="s">
        <v>516</v>
      </c>
      <c r="D206" s="43" t="s">
        <v>33</v>
      </c>
      <c r="E206" s="44" t="s">
        <v>24</v>
      </c>
      <c r="F206" s="45">
        <v>0</v>
      </c>
      <c r="G206" s="45">
        <v>0</v>
      </c>
      <c r="H206" s="31"/>
    </row>
    <row r="207" spans="1:8" s="23" customFormat="1" ht="15" customHeight="1" x14ac:dyDescent="0.25">
      <c r="A207" s="30" t="s">
        <v>183</v>
      </c>
      <c r="B207" s="30" t="s">
        <v>11</v>
      </c>
      <c r="C207" s="40" t="s">
        <v>517</v>
      </c>
      <c r="D207" s="58" t="s">
        <v>33</v>
      </c>
      <c r="E207" s="59" t="s">
        <v>24</v>
      </c>
      <c r="F207" s="62">
        <v>0</v>
      </c>
      <c r="G207" s="60">
        <v>0</v>
      </c>
      <c r="H207" s="31"/>
    </row>
    <row r="208" spans="1:8" s="23" customFormat="1" ht="30" x14ac:dyDescent="0.25">
      <c r="A208" s="30" t="s">
        <v>184</v>
      </c>
      <c r="B208" s="30" t="s">
        <v>11</v>
      </c>
      <c r="C208" s="40" t="s">
        <v>513</v>
      </c>
      <c r="D208" s="58" t="s">
        <v>33</v>
      </c>
      <c r="E208" s="59" t="s">
        <v>24</v>
      </c>
      <c r="F208" s="62">
        <v>0</v>
      </c>
      <c r="G208" s="62">
        <v>0</v>
      </c>
      <c r="H208" s="31"/>
    </row>
    <row r="209" spans="1:8" s="23" customFormat="1" x14ac:dyDescent="0.25">
      <c r="A209" s="81" t="s">
        <v>185</v>
      </c>
      <c r="B209" s="81" t="s">
        <v>11</v>
      </c>
      <c r="C209" s="87" t="s">
        <v>43</v>
      </c>
      <c r="D209" s="88" t="s">
        <v>93</v>
      </c>
      <c r="E209" s="84" t="s">
        <v>4</v>
      </c>
      <c r="F209" s="107">
        <f>47094.58+786.24</f>
        <v>47880.82</v>
      </c>
      <c r="G209" s="107">
        <f>3002.67+5833.01+6922.58+12336.32+9070.7+1614+9101.54</f>
        <v>47880.82</v>
      </c>
      <c r="H209" s="86"/>
    </row>
    <row r="210" spans="1:8" s="23" customFormat="1" x14ac:dyDescent="0.25">
      <c r="A210" s="50" t="s">
        <v>186</v>
      </c>
      <c r="B210" s="50" t="s">
        <v>11</v>
      </c>
      <c r="C210" s="63" t="s">
        <v>195</v>
      </c>
      <c r="D210" s="51" t="s">
        <v>28</v>
      </c>
      <c r="E210" s="52" t="s">
        <v>4</v>
      </c>
      <c r="F210" s="53">
        <v>5000</v>
      </c>
      <c r="G210" s="53">
        <v>5000</v>
      </c>
      <c r="H210" s="54"/>
    </row>
    <row r="211" spans="1:8" s="23" customFormat="1" x14ac:dyDescent="0.25">
      <c r="A211" s="50" t="s">
        <v>187</v>
      </c>
      <c r="B211" s="50" t="s">
        <v>11</v>
      </c>
      <c r="C211" s="63" t="s">
        <v>196</v>
      </c>
      <c r="D211" s="51" t="s">
        <v>28</v>
      </c>
      <c r="E211" s="52" t="s">
        <v>4</v>
      </c>
      <c r="F211" s="53">
        <v>5000</v>
      </c>
      <c r="G211" s="53">
        <v>5000</v>
      </c>
      <c r="H211" s="54"/>
    </row>
    <row r="212" spans="1:8" s="23" customFormat="1" x14ac:dyDescent="0.25">
      <c r="A212" s="35" t="s">
        <v>188</v>
      </c>
      <c r="B212" s="35" t="s">
        <v>11</v>
      </c>
      <c r="C212" s="28" t="s">
        <v>197</v>
      </c>
      <c r="D212" s="36" t="s">
        <v>31</v>
      </c>
      <c r="E212" s="37" t="s">
        <v>4</v>
      </c>
      <c r="F212" s="48">
        <v>0</v>
      </c>
      <c r="G212" s="38">
        <v>0</v>
      </c>
      <c r="H212" s="39"/>
    </row>
    <row r="213" spans="1:8" s="23" customFormat="1" ht="30" x14ac:dyDescent="0.25">
      <c r="A213" s="90" t="s">
        <v>189</v>
      </c>
      <c r="B213" s="90" t="s">
        <v>11</v>
      </c>
      <c r="C213" s="113" t="s">
        <v>198</v>
      </c>
      <c r="D213" s="91" t="s">
        <v>33</v>
      </c>
      <c r="E213" s="93" t="s">
        <v>24</v>
      </c>
      <c r="F213" s="94">
        <v>27894.25</v>
      </c>
      <c r="G213" s="94">
        <v>27894.25</v>
      </c>
      <c r="H213" s="95"/>
    </row>
    <row r="214" spans="1:8" s="23" customFormat="1" x14ac:dyDescent="0.25">
      <c r="A214" s="96" t="s">
        <v>190</v>
      </c>
      <c r="B214" s="96" t="s">
        <v>11</v>
      </c>
      <c r="C214" s="114" t="s">
        <v>199</v>
      </c>
      <c r="D214" s="97" t="s">
        <v>33</v>
      </c>
      <c r="E214" s="99" t="s">
        <v>24</v>
      </c>
      <c r="F214" s="100">
        <v>14500</v>
      </c>
      <c r="G214" s="100">
        <v>14500</v>
      </c>
      <c r="H214" s="101"/>
    </row>
    <row r="215" spans="1:8" s="23" customFormat="1" x14ac:dyDescent="0.25">
      <c r="A215" s="50" t="s">
        <v>191</v>
      </c>
      <c r="B215" s="50" t="s">
        <v>11</v>
      </c>
      <c r="C215" s="67" t="s">
        <v>200</v>
      </c>
      <c r="D215" s="51" t="s">
        <v>22</v>
      </c>
      <c r="E215" s="52" t="s">
        <v>24</v>
      </c>
      <c r="F215" s="53">
        <v>10000</v>
      </c>
      <c r="G215" s="53">
        <v>10000</v>
      </c>
      <c r="H215" s="54"/>
    </row>
    <row r="216" spans="1:8" s="23" customFormat="1" x14ac:dyDescent="0.25">
      <c r="A216" s="96" t="s">
        <v>484</v>
      </c>
      <c r="B216" s="96" t="s">
        <v>11</v>
      </c>
      <c r="C216" s="112" t="s">
        <v>518</v>
      </c>
      <c r="D216" s="97" t="s">
        <v>33</v>
      </c>
      <c r="E216" s="99" t="s">
        <v>24</v>
      </c>
      <c r="F216" s="100">
        <v>34900</v>
      </c>
      <c r="G216" s="100">
        <v>34900</v>
      </c>
      <c r="H216" s="101"/>
    </row>
    <row r="217" spans="1:8" s="23" customFormat="1" x14ac:dyDescent="0.25">
      <c r="A217" s="50" t="s">
        <v>485</v>
      </c>
      <c r="B217" s="50" t="s">
        <v>11</v>
      </c>
      <c r="C217" s="67" t="s">
        <v>87</v>
      </c>
      <c r="D217" s="51" t="s">
        <v>54</v>
      </c>
      <c r="E217" s="52" t="s">
        <v>4</v>
      </c>
      <c r="F217" s="53">
        <v>11860</v>
      </c>
      <c r="G217" s="53">
        <v>11860</v>
      </c>
      <c r="H217" s="54"/>
    </row>
    <row r="218" spans="1:8" s="23" customFormat="1" x14ac:dyDescent="0.25">
      <c r="A218" s="81" t="s">
        <v>486</v>
      </c>
      <c r="B218" s="81" t="s">
        <v>11</v>
      </c>
      <c r="C218" s="106" t="s">
        <v>519</v>
      </c>
      <c r="D218" s="88" t="s">
        <v>21</v>
      </c>
      <c r="E218" s="84" t="s">
        <v>24</v>
      </c>
      <c r="F218" s="85">
        <v>138750</v>
      </c>
      <c r="G218" s="85">
        <v>125000</v>
      </c>
      <c r="H218" s="86"/>
    </row>
    <row r="219" spans="1:8" s="23" customFormat="1" x14ac:dyDescent="0.25">
      <c r="A219" s="35" t="s">
        <v>487</v>
      </c>
      <c r="B219" s="35" t="s">
        <v>11</v>
      </c>
      <c r="C219" s="73" t="s">
        <v>494</v>
      </c>
      <c r="D219" s="36" t="s">
        <v>33</v>
      </c>
      <c r="E219" s="37" t="s">
        <v>24</v>
      </c>
      <c r="F219" s="38">
        <v>0</v>
      </c>
      <c r="G219" s="38">
        <v>0</v>
      </c>
      <c r="H219" s="39"/>
    </row>
    <row r="220" spans="1:8" s="23" customFormat="1" x14ac:dyDescent="0.25">
      <c r="A220" s="35" t="s">
        <v>488</v>
      </c>
      <c r="B220" s="35" t="s">
        <v>11</v>
      </c>
      <c r="C220" s="73" t="s">
        <v>520</v>
      </c>
      <c r="D220" s="36" t="s">
        <v>325</v>
      </c>
      <c r="E220" s="37" t="s">
        <v>24</v>
      </c>
      <c r="F220" s="38">
        <v>0</v>
      </c>
      <c r="G220" s="38">
        <v>0</v>
      </c>
      <c r="H220" s="39"/>
    </row>
    <row r="221" spans="1:8" s="23" customFormat="1" x14ac:dyDescent="0.25">
      <c r="A221" s="96" t="s">
        <v>489</v>
      </c>
      <c r="B221" s="96" t="s">
        <v>11</v>
      </c>
      <c r="C221" s="112" t="s">
        <v>521</v>
      </c>
      <c r="D221" s="97" t="s">
        <v>33</v>
      </c>
      <c r="E221" s="99" t="s">
        <v>24</v>
      </c>
      <c r="F221" s="100">
        <v>60000</v>
      </c>
      <c r="G221" s="100">
        <v>60000</v>
      </c>
      <c r="H221" s="101"/>
    </row>
    <row r="222" spans="1:8" s="23" customFormat="1" x14ac:dyDescent="0.25">
      <c r="A222" s="96" t="s">
        <v>490</v>
      </c>
      <c r="B222" s="96" t="s">
        <v>11</v>
      </c>
      <c r="C222" s="112" t="s">
        <v>522</v>
      </c>
      <c r="D222" s="97" t="s">
        <v>33</v>
      </c>
      <c r="E222" s="99" t="s">
        <v>24</v>
      </c>
      <c r="F222" s="100">
        <v>19900</v>
      </c>
      <c r="G222" s="100">
        <v>19900</v>
      </c>
      <c r="H222" s="101"/>
    </row>
    <row r="223" spans="1:8" s="23" customFormat="1" x14ac:dyDescent="0.25">
      <c r="A223" s="96" t="s">
        <v>491</v>
      </c>
      <c r="B223" s="96" t="s">
        <v>11</v>
      </c>
      <c r="C223" s="112" t="s">
        <v>525</v>
      </c>
      <c r="D223" s="97" t="s">
        <v>33</v>
      </c>
      <c r="E223" s="99" t="s">
        <v>24</v>
      </c>
      <c r="F223" s="100">
        <v>67900</v>
      </c>
      <c r="G223" s="100">
        <v>67900</v>
      </c>
      <c r="H223" s="101"/>
    </row>
    <row r="224" spans="1:8" s="23" customFormat="1" x14ac:dyDescent="0.25">
      <c r="A224" s="96" t="s">
        <v>492</v>
      </c>
      <c r="B224" s="96" t="s">
        <v>11</v>
      </c>
      <c r="C224" s="112" t="s">
        <v>523</v>
      </c>
      <c r="D224" s="97" t="s">
        <v>33</v>
      </c>
      <c r="E224" s="99" t="s">
        <v>24</v>
      </c>
      <c r="F224" s="100">
        <v>19900</v>
      </c>
      <c r="G224" s="100">
        <v>19900</v>
      </c>
      <c r="H224" s="101"/>
    </row>
    <row r="225" spans="1:8" s="23" customFormat="1" x14ac:dyDescent="0.25">
      <c r="A225" s="96" t="s">
        <v>493</v>
      </c>
      <c r="B225" s="96" t="s">
        <v>11</v>
      </c>
      <c r="C225" s="112" t="s">
        <v>524</v>
      </c>
      <c r="D225" s="97" t="s">
        <v>33</v>
      </c>
      <c r="E225" s="99" t="s">
        <v>24</v>
      </c>
      <c r="F225" s="100">
        <v>24900</v>
      </c>
      <c r="G225" s="100">
        <v>24900</v>
      </c>
      <c r="H225" s="101"/>
    </row>
    <row r="226" spans="1:8" s="23" customFormat="1" x14ac:dyDescent="0.25">
      <c r="A226" s="35" t="s">
        <v>753</v>
      </c>
      <c r="B226" s="35" t="s">
        <v>11</v>
      </c>
      <c r="C226" s="73" t="s">
        <v>801</v>
      </c>
      <c r="D226" s="36" t="s">
        <v>31</v>
      </c>
      <c r="E226" s="37" t="s">
        <v>4</v>
      </c>
      <c r="F226" s="38">
        <v>0</v>
      </c>
      <c r="G226" s="38">
        <v>0</v>
      </c>
      <c r="H226" s="39"/>
    </row>
    <row r="227" spans="1:8" s="23" customFormat="1" x14ac:dyDescent="0.25">
      <c r="A227" s="81" t="s">
        <v>754</v>
      </c>
      <c r="B227" s="81" t="s">
        <v>11</v>
      </c>
      <c r="C227" s="106" t="s">
        <v>802</v>
      </c>
      <c r="D227" s="88" t="s">
        <v>31</v>
      </c>
      <c r="E227" s="84" t="s">
        <v>4</v>
      </c>
      <c r="F227" s="85">
        <v>8200</v>
      </c>
      <c r="G227" s="85">
        <v>0</v>
      </c>
      <c r="H227" s="86"/>
    </row>
    <row r="228" spans="1:8" s="23" customFormat="1" x14ac:dyDescent="0.25">
      <c r="A228" s="81" t="s">
        <v>755</v>
      </c>
      <c r="B228" s="81" t="s">
        <v>11</v>
      </c>
      <c r="C228" s="106" t="s">
        <v>803</v>
      </c>
      <c r="D228" s="88" t="s">
        <v>28</v>
      </c>
      <c r="E228" s="84" t="s">
        <v>4</v>
      </c>
      <c r="F228" s="85">
        <v>1000</v>
      </c>
      <c r="G228" s="85">
        <v>0</v>
      </c>
      <c r="H228" s="86"/>
    </row>
    <row r="229" spans="1:8" s="23" customFormat="1" x14ac:dyDescent="0.25">
      <c r="A229" s="81" t="s">
        <v>756</v>
      </c>
      <c r="B229" s="81" t="s">
        <v>11</v>
      </c>
      <c r="C229" s="106" t="s">
        <v>804</v>
      </c>
      <c r="D229" s="88" t="s">
        <v>28</v>
      </c>
      <c r="E229" s="84" t="s">
        <v>4</v>
      </c>
      <c r="F229" s="85">
        <v>5204</v>
      </c>
      <c r="G229" s="85">
        <v>0</v>
      </c>
      <c r="H229" s="86"/>
    </row>
    <row r="230" spans="1:8" s="23" customFormat="1" x14ac:dyDescent="0.25">
      <c r="A230" s="50" t="s">
        <v>757</v>
      </c>
      <c r="B230" s="50" t="s">
        <v>11</v>
      </c>
      <c r="C230" s="67" t="s">
        <v>805</v>
      </c>
      <c r="D230" s="51" t="s">
        <v>51</v>
      </c>
      <c r="E230" s="52" t="s">
        <v>4</v>
      </c>
      <c r="F230" s="53">
        <v>3825.52</v>
      </c>
      <c r="G230" s="53">
        <v>3825.52</v>
      </c>
      <c r="H230" s="54"/>
    </row>
    <row r="231" spans="1:8" s="23" customFormat="1" x14ac:dyDescent="0.25">
      <c r="A231" s="81" t="s">
        <v>758</v>
      </c>
      <c r="B231" s="81" t="s">
        <v>11</v>
      </c>
      <c r="C231" s="106" t="s">
        <v>806</v>
      </c>
      <c r="D231" s="88" t="s">
        <v>51</v>
      </c>
      <c r="E231" s="84" t="s">
        <v>4</v>
      </c>
      <c r="F231" s="85">
        <v>25030.560000000001</v>
      </c>
      <c r="G231" s="85">
        <v>10000</v>
      </c>
      <c r="H231" s="86"/>
    </row>
    <row r="232" spans="1:8" s="23" customFormat="1" x14ac:dyDescent="0.25">
      <c r="A232" s="50" t="s">
        <v>201</v>
      </c>
      <c r="B232" s="50" t="s">
        <v>13</v>
      </c>
      <c r="C232" s="55" t="s">
        <v>209</v>
      </c>
      <c r="D232" s="51" t="s">
        <v>22</v>
      </c>
      <c r="E232" s="52" t="s">
        <v>24</v>
      </c>
      <c r="F232" s="53">
        <v>78251.100000000006</v>
      </c>
      <c r="G232" s="53">
        <v>78251.100000000006</v>
      </c>
      <c r="H232" s="54"/>
    </row>
    <row r="233" spans="1:8" s="23" customFormat="1" x14ac:dyDescent="0.25">
      <c r="A233" s="81" t="s">
        <v>202</v>
      </c>
      <c r="B233" s="81" t="s">
        <v>13</v>
      </c>
      <c r="C233" s="82" t="s">
        <v>60</v>
      </c>
      <c r="D233" s="88" t="s">
        <v>21</v>
      </c>
      <c r="E233" s="84" t="s">
        <v>4</v>
      </c>
      <c r="F233" s="85">
        <v>12843.79</v>
      </c>
      <c r="G233" s="85">
        <v>0</v>
      </c>
      <c r="H233" s="86"/>
    </row>
    <row r="234" spans="1:8" s="23" customFormat="1" x14ac:dyDescent="0.25">
      <c r="A234" s="50" t="s">
        <v>203</v>
      </c>
      <c r="B234" s="50" t="s">
        <v>13</v>
      </c>
      <c r="C234" s="55" t="s">
        <v>210</v>
      </c>
      <c r="D234" s="51" t="s">
        <v>21</v>
      </c>
      <c r="E234" s="52" t="s">
        <v>4</v>
      </c>
      <c r="F234" s="56">
        <v>3068.75</v>
      </c>
      <c r="G234" s="56">
        <v>3068.75</v>
      </c>
      <c r="H234" s="54"/>
    </row>
    <row r="235" spans="1:8" s="23" customFormat="1" x14ac:dyDescent="0.25">
      <c r="A235" s="50" t="s">
        <v>204</v>
      </c>
      <c r="B235" s="50" t="s">
        <v>13</v>
      </c>
      <c r="C235" s="55" t="s">
        <v>49</v>
      </c>
      <c r="D235" s="51" t="s">
        <v>53</v>
      </c>
      <c r="E235" s="52" t="s">
        <v>4</v>
      </c>
      <c r="F235" s="53">
        <v>26872</v>
      </c>
      <c r="G235" s="53">
        <v>26872</v>
      </c>
      <c r="H235" s="54"/>
    </row>
    <row r="236" spans="1:8" s="23" customFormat="1" x14ac:dyDescent="0.25">
      <c r="A236" s="81" t="s">
        <v>205</v>
      </c>
      <c r="B236" s="81" t="s">
        <v>13</v>
      </c>
      <c r="C236" s="82" t="s">
        <v>39</v>
      </c>
      <c r="D236" s="88" t="s">
        <v>21</v>
      </c>
      <c r="E236" s="84" t="s">
        <v>4</v>
      </c>
      <c r="F236" s="85">
        <v>58215.33</v>
      </c>
      <c r="G236" s="85">
        <f>13508.71+29258.29+8451.53+3564.74</f>
        <v>54783.27</v>
      </c>
      <c r="H236" s="86"/>
    </row>
    <row r="237" spans="1:8" s="23" customFormat="1" x14ac:dyDescent="0.25">
      <c r="A237" s="50" t="s">
        <v>206</v>
      </c>
      <c r="B237" s="50" t="s">
        <v>13</v>
      </c>
      <c r="C237" s="55" t="s">
        <v>211</v>
      </c>
      <c r="D237" s="51" t="s">
        <v>21</v>
      </c>
      <c r="E237" s="52" t="s">
        <v>4</v>
      </c>
      <c r="F237" s="53">
        <v>13566.99</v>
      </c>
      <c r="G237" s="53">
        <v>13566.99</v>
      </c>
      <c r="H237" s="54"/>
    </row>
    <row r="238" spans="1:8" s="23" customFormat="1" x14ac:dyDescent="0.25">
      <c r="A238" s="81" t="s">
        <v>207</v>
      </c>
      <c r="B238" s="81" t="s">
        <v>13</v>
      </c>
      <c r="C238" s="82" t="s">
        <v>212</v>
      </c>
      <c r="D238" s="88" t="s">
        <v>21</v>
      </c>
      <c r="E238" s="84" t="s">
        <v>4</v>
      </c>
      <c r="F238" s="107">
        <v>25000</v>
      </c>
      <c r="G238" s="85">
        <v>19412.77</v>
      </c>
      <c r="H238" s="86"/>
    </row>
    <row r="239" spans="1:8" s="23" customFormat="1" x14ac:dyDescent="0.25">
      <c r="A239" s="50" t="s">
        <v>208</v>
      </c>
      <c r="B239" s="50" t="s">
        <v>13</v>
      </c>
      <c r="C239" s="55" t="s">
        <v>213</v>
      </c>
      <c r="D239" s="51" t="s">
        <v>21</v>
      </c>
      <c r="E239" s="52" t="s">
        <v>4</v>
      </c>
      <c r="F239" s="53">
        <v>16869.810000000001</v>
      </c>
      <c r="G239" s="53">
        <v>16869.810000000001</v>
      </c>
      <c r="H239" s="54"/>
    </row>
    <row r="240" spans="1:8" s="23" customFormat="1" x14ac:dyDescent="0.25">
      <c r="A240" s="30" t="s">
        <v>526</v>
      </c>
      <c r="B240" s="30" t="s">
        <v>13</v>
      </c>
      <c r="C240" s="58" t="s">
        <v>560</v>
      </c>
      <c r="D240" s="58" t="s">
        <v>33</v>
      </c>
      <c r="E240" s="59" t="s">
        <v>24</v>
      </c>
      <c r="F240" s="60">
        <v>0</v>
      </c>
      <c r="G240" s="60">
        <v>0</v>
      </c>
      <c r="H240" s="31"/>
    </row>
    <row r="241" spans="1:8" s="23" customFormat="1" x14ac:dyDescent="0.25">
      <c r="A241" s="30" t="s">
        <v>527</v>
      </c>
      <c r="B241" s="30" t="s">
        <v>13</v>
      </c>
      <c r="C241" s="58" t="s">
        <v>561</v>
      </c>
      <c r="D241" s="58" t="s">
        <v>33</v>
      </c>
      <c r="E241" s="59" t="s">
        <v>24</v>
      </c>
      <c r="F241" s="60">
        <v>0</v>
      </c>
      <c r="G241" s="60">
        <v>0</v>
      </c>
      <c r="H241" s="31"/>
    </row>
    <row r="242" spans="1:8" s="23" customFormat="1" x14ac:dyDescent="0.25">
      <c r="A242" s="30" t="s">
        <v>528</v>
      </c>
      <c r="B242" s="30" t="s">
        <v>13</v>
      </c>
      <c r="C242" s="58" t="s">
        <v>562</v>
      </c>
      <c r="D242" s="58" t="s">
        <v>33</v>
      </c>
      <c r="E242" s="59" t="s">
        <v>24</v>
      </c>
      <c r="F242" s="60">
        <v>0</v>
      </c>
      <c r="G242" s="60">
        <v>0</v>
      </c>
      <c r="H242" s="31"/>
    </row>
    <row r="243" spans="1:8" s="23" customFormat="1" x14ac:dyDescent="0.25">
      <c r="A243" s="81" t="s">
        <v>529</v>
      </c>
      <c r="B243" s="81" t="s">
        <v>13</v>
      </c>
      <c r="C243" s="88" t="s">
        <v>563</v>
      </c>
      <c r="D243" s="88" t="s">
        <v>21</v>
      </c>
      <c r="E243" s="84" t="s">
        <v>4</v>
      </c>
      <c r="F243" s="85">
        <v>5000</v>
      </c>
      <c r="G243" s="85">
        <v>0</v>
      </c>
      <c r="H243" s="86"/>
    </row>
    <row r="244" spans="1:8" s="23" customFormat="1" x14ac:dyDescent="0.25">
      <c r="A244" s="81" t="s">
        <v>530</v>
      </c>
      <c r="B244" s="81" t="s">
        <v>13</v>
      </c>
      <c r="C244" s="88" t="s">
        <v>564</v>
      </c>
      <c r="D244" s="88" t="s">
        <v>21</v>
      </c>
      <c r="E244" s="84" t="s">
        <v>4</v>
      </c>
      <c r="F244" s="85">
        <f>66996.19+113.26</f>
        <v>67109.45</v>
      </c>
      <c r="G244" s="85">
        <f>15559.1+25467.2+6592.73+17163.77</f>
        <v>64782.8</v>
      </c>
      <c r="H244" s="86"/>
    </row>
    <row r="245" spans="1:8" s="23" customFormat="1" x14ac:dyDescent="0.25">
      <c r="A245" s="50" t="s">
        <v>532</v>
      </c>
      <c r="B245" s="50" t="s">
        <v>13</v>
      </c>
      <c r="C245" s="51" t="s">
        <v>565</v>
      </c>
      <c r="D245" s="51" t="s">
        <v>21</v>
      </c>
      <c r="E245" s="52" t="s">
        <v>4</v>
      </c>
      <c r="F245" s="53">
        <v>125000</v>
      </c>
      <c r="G245" s="53">
        <v>125000</v>
      </c>
      <c r="H245" s="54"/>
    </row>
    <row r="246" spans="1:8" s="23" customFormat="1" x14ac:dyDescent="0.25">
      <c r="A246" s="50" t="s">
        <v>531</v>
      </c>
      <c r="B246" s="50" t="s">
        <v>13</v>
      </c>
      <c r="C246" s="51" t="s">
        <v>566</v>
      </c>
      <c r="D246" s="51" t="s">
        <v>21</v>
      </c>
      <c r="E246" s="52" t="s">
        <v>4</v>
      </c>
      <c r="F246" s="53">
        <v>10000</v>
      </c>
      <c r="G246" s="53">
        <v>10000</v>
      </c>
      <c r="H246" s="54"/>
    </row>
    <row r="247" spans="1:8" s="23" customFormat="1" x14ac:dyDescent="0.25">
      <c r="A247" s="50" t="s">
        <v>533</v>
      </c>
      <c r="B247" s="50" t="s">
        <v>13</v>
      </c>
      <c r="C247" s="51" t="s">
        <v>567</v>
      </c>
      <c r="D247" s="51" t="s">
        <v>21</v>
      </c>
      <c r="E247" s="52" t="s">
        <v>4</v>
      </c>
      <c r="F247" s="53">
        <v>10369.86</v>
      </c>
      <c r="G247" s="53">
        <v>10369.86</v>
      </c>
      <c r="H247" s="54"/>
    </row>
    <row r="248" spans="1:8" s="23" customFormat="1" x14ac:dyDescent="0.25">
      <c r="A248" s="50" t="s">
        <v>534</v>
      </c>
      <c r="B248" s="50" t="s">
        <v>13</v>
      </c>
      <c r="C248" s="51" t="s">
        <v>568</v>
      </c>
      <c r="D248" s="51" t="s">
        <v>21</v>
      </c>
      <c r="E248" s="52" t="s">
        <v>4</v>
      </c>
      <c r="F248" s="53">
        <v>858.28</v>
      </c>
      <c r="G248" s="53">
        <v>858.28</v>
      </c>
      <c r="H248" s="54"/>
    </row>
    <row r="249" spans="1:8" s="23" customFormat="1" x14ac:dyDescent="0.25">
      <c r="A249" s="35" t="s">
        <v>535</v>
      </c>
      <c r="B249" s="35" t="s">
        <v>13</v>
      </c>
      <c r="C249" s="36" t="s">
        <v>569</v>
      </c>
      <c r="D249" s="36" t="s">
        <v>33</v>
      </c>
      <c r="E249" s="37" t="s">
        <v>24</v>
      </c>
      <c r="F249" s="38">
        <v>0</v>
      </c>
      <c r="G249" s="38">
        <v>0</v>
      </c>
      <c r="H249" s="39"/>
    </row>
    <row r="250" spans="1:8" s="23" customFormat="1" x14ac:dyDescent="0.25">
      <c r="A250" s="50" t="s">
        <v>536</v>
      </c>
      <c r="B250" s="50" t="s">
        <v>13</v>
      </c>
      <c r="C250" s="51" t="s">
        <v>570</v>
      </c>
      <c r="D250" s="51" t="s">
        <v>21</v>
      </c>
      <c r="E250" s="52" t="s">
        <v>4</v>
      </c>
      <c r="F250" s="53">
        <v>1029</v>
      </c>
      <c r="G250" s="53">
        <v>1029</v>
      </c>
      <c r="H250" s="54"/>
    </row>
    <row r="251" spans="1:8" s="23" customFormat="1" x14ac:dyDescent="0.25">
      <c r="A251" s="50" t="s">
        <v>537</v>
      </c>
      <c r="B251" s="50" t="s">
        <v>13</v>
      </c>
      <c r="C251" s="51" t="s">
        <v>571</v>
      </c>
      <c r="D251" s="51" t="s">
        <v>21</v>
      </c>
      <c r="E251" s="52" t="s">
        <v>4</v>
      </c>
      <c r="F251" s="53">
        <v>10000</v>
      </c>
      <c r="G251" s="53">
        <v>10000</v>
      </c>
      <c r="H251" s="54"/>
    </row>
    <row r="252" spans="1:8" s="23" customFormat="1" x14ac:dyDescent="0.25">
      <c r="A252" s="30" t="s">
        <v>538</v>
      </c>
      <c r="B252" s="30" t="s">
        <v>13</v>
      </c>
      <c r="C252" s="58" t="s">
        <v>572</v>
      </c>
      <c r="D252" s="58" t="s">
        <v>33</v>
      </c>
      <c r="E252" s="59" t="s">
        <v>4</v>
      </c>
      <c r="F252" s="60">
        <v>0</v>
      </c>
      <c r="G252" s="60">
        <v>0</v>
      </c>
      <c r="H252" s="31"/>
    </row>
    <row r="253" spans="1:8" s="23" customFormat="1" x14ac:dyDescent="0.25">
      <c r="A253" s="30" t="s">
        <v>539</v>
      </c>
      <c r="B253" s="30" t="s">
        <v>13</v>
      </c>
      <c r="C253" s="58" t="s">
        <v>573</v>
      </c>
      <c r="D253" s="58" t="s">
        <v>33</v>
      </c>
      <c r="E253" s="59" t="s">
        <v>24</v>
      </c>
      <c r="F253" s="60">
        <v>0</v>
      </c>
      <c r="G253" s="60">
        <v>0</v>
      </c>
      <c r="H253" s="31"/>
    </row>
    <row r="254" spans="1:8" s="23" customFormat="1" x14ac:dyDescent="0.25">
      <c r="A254" s="35" t="s">
        <v>540</v>
      </c>
      <c r="B254" s="35" t="s">
        <v>13</v>
      </c>
      <c r="C254" s="36" t="s">
        <v>574</v>
      </c>
      <c r="D254" s="36" t="s">
        <v>21</v>
      </c>
      <c r="E254" s="37" t="s">
        <v>4</v>
      </c>
      <c r="F254" s="38">
        <v>0</v>
      </c>
      <c r="G254" s="38">
        <v>0</v>
      </c>
      <c r="H254" s="39"/>
    </row>
    <row r="255" spans="1:8" s="23" customFormat="1" x14ac:dyDescent="0.25">
      <c r="A255" s="81" t="s">
        <v>541</v>
      </c>
      <c r="B255" s="81" t="s">
        <v>13</v>
      </c>
      <c r="C255" s="88" t="s">
        <v>575</v>
      </c>
      <c r="D255" s="88" t="s">
        <v>33</v>
      </c>
      <c r="E255" s="84" t="s">
        <v>4</v>
      </c>
      <c r="F255" s="85">
        <v>800</v>
      </c>
      <c r="G255" s="85">
        <v>0</v>
      </c>
      <c r="H255" s="86"/>
    </row>
    <row r="256" spans="1:8" s="23" customFormat="1" x14ac:dyDescent="0.25">
      <c r="A256" s="50" t="s">
        <v>542</v>
      </c>
      <c r="B256" s="50" t="s">
        <v>13</v>
      </c>
      <c r="C256" s="51" t="s">
        <v>576</v>
      </c>
      <c r="D256" s="51" t="s">
        <v>22</v>
      </c>
      <c r="E256" s="52" t="s">
        <v>24</v>
      </c>
      <c r="F256" s="53">
        <v>10000</v>
      </c>
      <c r="G256" s="53">
        <v>10000</v>
      </c>
      <c r="H256" s="54"/>
    </row>
    <row r="257" spans="1:8" s="23" customFormat="1" x14ac:dyDescent="0.25">
      <c r="A257" s="30" t="s">
        <v>543</v>
      </c>
      <c r="B257" s="30" t="s">
        <v>13</v>
      </c>
      <c r="C257" s="58" t="s">
        <v>577</v>
      </c>
      <c r="D257" s="58" t="s">
        <v>33</v>
      </c>
      <c r="E257" s="59" t="s">
        <v>24</v>
      </c>
      <c r="F257" s="60">
        <v>0</v>
      </c>
      <c r="G257" s="60">
        <v>0</v>
      </c>
      <c r="H257" s="31"/>
    </row>
    <row r="258" spans="1:8" s="23" customFormat="1" x14ac:dyDescent="0.25">
      <c r="A258" s="30" t="s">
        <v>544</v>
      </c>
      <c r="B258" s="30" t="s">
        <v>13</v>
      </c>
      <c r="C258" s="58" t="s">
        <v>578</v>
      </c>
      <c r="D258" s="58" t="s">
        <v>33</v>
      </c>
      <c r="E258" s="59" t="s">
        <v>24</v>
      </c>
      <c r="F258" s="60">
        <v>0</v>
      </c>
      <c r="G258" s="60">
        <v>0</v>
      </c>
      <c r="H258" s="31"/>
    </row>
    <row r="259" spans="1:8" s="23" customFormat="1" x14ac:dyDescent="0.25">
      <c r="A259" s="30" t="s">
        <v>545</v>
      </c>
      <c r="B259" s="30" t="s">
        <v>13</v>
      </c>
      <c r="C259" s="58" t="s">
        <v>579</v>
      </c>
      <c r="D259" s="58" t="s">
        <v>33</v>
      </c>
      <c r="E259" s="59" t="s">
        <v>24</v>
      </c>
      <c r="F259" s="60">
        <v>0</v>
      </c>
      <c r="G259" s="60">
        <v>0</v>
      </c>
      <c r="H259" s="31"/>
    </row>
    <row r="260" spans="1:8" s="23" customFormat="1" x14ac:dyDescent="0.25">
      <c r="A260" s="30" t="s">
        <v>546</v>
      </c>
      <c r="B260" s="30" t="s">
        <v>13</v>
      </c>
      <c r="C260" s="58" t="s">
        <v>580</v>
      </c>
      <c r="D260" s="58" t="s">
        <v>33</v>
      </c>
      <c r="E260" s="59" t="s">
        <v>24</v>
      </c>
      <c r="F260" s="60">
        <v>0</v>
      </c>
      <c r="G260" s="60">
        <v>0</v>
      </c>
      <c r="H260" s="31"/>
    </row>
    <row r="261" spans="1:8" s="23" customFormat="1" x14ac:dyDescent="0.25">
      <c r="A261" s="30" t="s">
        <v>547</v>
      </c>
      <c r="B261" s="30" t="s">
        <v>13</v>
      </c>
      <c r="C261" s="58" t="s">
        <v>581</v>
      </c>
      <c r="D261" s="58" t="s">
        <v>33</v>
      </c>
      <c r="E261" s="59" t="s">
        <v>24</v>
      </c>
      <c r="F261" s="60">
        <v>0</v>
      </c>
      <c r="G261" s="60">
        <v>0</v>
      </c>
      <c r="H261" s="31"/>
    </row>
    <row r="262" spans="1:8" s="23" customFormat="1" x14ac:dyDescent="0.25">
      <c r="A262" s="30" t="s">
        <v>548</v>
      </c>
      <c r="B262" s="30" t="s">
        <v>13</v>
      </c>
      <c r="C262" s="58" t="s">
        <v>582</v>
      </c>
      <c r="D262" s="58" t="s">
        <v>33</v>
      </c>
      <c r="E262" s="59" t="s">
        <v>24</v>
      </c>
      <c r="F262" s="60">
        <v>0</v>
      </c>
      <c r="G262" s="60">
        <v>0</v>
      </c>
      <c r="H262" s="31"/>
    </row>
    <row r="263" spans="1:8" s="23" customFormat="1" x14ac:dyDescent="0.25">
      <c r="A263" s="30" t="s">
        <v>549</v>
      </c>
      <c r="B263" s="30" t="s">
        <v>13</v>
      </c>
      <c r="C263" s="58" t="s">
        <v>583</v>
      </c>
      <c r="D263" s="58" t="s">
        <v>33</v>
      </c>
      <c r="E263" s="59" t="s">
        <v>24</v>
      </c>
      <c r="F263" s="60">
        <v>0</v>
      </c>
      <c r="G263" s="60">
        <v>0</v>
      </c>
      <c r="H263" s="31"/>
    </row>
    <row r="264" spans="1:8" s="23" customFormat="1" x14ac:dyDescent="0.25">
      <c r="A264" s="30" t="s">
        <v>550</v>
      </c>
      <c r="B264" s="30" t="s">
        <v>13</v>
      </c>
      <c r="C264" s="58" t="s">
        <v>584</v>
      </c>
      <c r="D264" s="58" t="s">
        <v>33</v>
      </c>
      <c r="E264" s="59" t="s">
        <v>24</v>
      </c>
      <c r="F264" s="60">
        <v>0</v>
      </c>
      <c r="G264" s="60">
        <v>0</v>
      </c>
      <c r="H264" s="31"/>
    </row>
    <row r="265" spans="1:8" s="23" customFormat="1" x14ac:dyDescent="0.25">
      <c r="A265" s="50" t="s">
        <v>551</v>
      </c>
      <c r="B265" s="50" t="s">
        <v>13</v>
      </c>
      <c r="C265" s="51" t="s">
        <v>585</v>
      </c>
      <c r="D265" s="51" t="s">
        <v>21</v>
      </c>
      <c r="E265" s="52" t="s">
        <v>4</v>
      </c>
      <c r="F265" s="53">
        <v>13968.15</v>
      </c>
      <c r="G265" s="53">
        <v>13968.15</v>
      </c>
      <c r="H265" s="54"/>
    </row>
    <row r="266" spans="1:8" s="23" customFormat="1" x14ac:dyDescent="0.25">
      <c r="A266" s="30" t="s">
        <v>552</v>
      </c>
      <c r="B266" s="30" t="s">
        <v>13</v>
      </c>
      <c r="C266" s="58" t="s">
        <v>606</v>
      </c>
      <c r="D266" s="58" t="s">
        <v>33</v>
      </c>
      <c r="E266" s="59" t="s">
        <v>24</v>
      </c>
      <c r="F266" s="60">
        <v>0</v>
      </c>
      <c r="G266" s="60">
        <v>0</v>
      </c>
      <c r="H266" s="31"/>
    </row>
    <row r="267" spans="1:8" s="23" customFormat="1" x14ac:dyDescent="0.25">
      <c r="A267" s="30" t="s">
        <v>553</v>
      </c>
      <c r="B267" s="30" t="s">
        <v>13</v>
      </c>
      <c r="C267" s="58" t="s">
        <v>607</v>
      </c>
      <c r="D267" s="58" t="s">
        <v>33</v>
      </c>
      <c r="E267" s="59" t="s">
        <v>24</v>
      </c>
      <c r="F267" s="60">
        <v>0</v>
      </c>
      <c r="G267" s="60">
        <v>0</v>
      </c>
      <c r="H267" s="31"/>
    </row>
    <row r="268" spans="1:8" s="23" customFormat="1" x14ac:dyDescent="0.25">
      <c r="A268" s="81" t="s">
        <v>554</v>
      </c>
      <c r="B268" s="81" t="s">
        <v>13</v>
      </c>
      <c r="C268" s="88" t="s">
        <v>586</v>
      </c>
      <c r="D268" s="88" t="s">
        <v>21</v>
      </c>
      <c r="E268" s="84" t="s">
        <v>4</v>
      </c>
      <c r="F268" s="85">
        <v>445.93</v>
      </c>
      <c r="G268" s="85">
        <v>0</v>
      </c>
      <c r="H268" s="86"/>
    </row>
    <row r="269" spans="1:8" s="23" customFormat="1" x14ac:dyDescent="0.25">
      <c r="A269" s="81" t="s">
        <v>555</v>
      </c>
      <c r="B269" s="81" t="s">
        <v>13</v>
      </c>
      <c r="C269" s="88" t="s">
        <v>587</v>
      </c>
      <c r="D269" s="88" t="s">
        <v>33</v>
      </c>
      <c r="E269" s="84" t="s">
        <v>24</v>
      </c>
      <c r="F269" s="85">
        <v>11619</v>
      </c>
      <c r="G269" s="85">
        <v>0</v>
      </c>
      <c r="H269" s="86"/>
    </row>
    <row r="270" spans="1:8" s="23" customFormat="1" x14ac:dyDescent="0.25">
      <c r="A270" s="30" t="s">
        <v>556</v>
      </c>
      <c r="B270" s="30" t="s">
        <v>13</v>
      </c>
      <c r="C270" s="58" t="s">
        <v>608</v>
      </c>
      <c r="D270" s="58" t="s">
        <v>33</v>
      </c>
      <c r="E270" s="59" t="s">
        <v>24</v>
      </c>
      <c r="F270" s="60">
        <v>0</v>
      </c>
      <c r="G270" s="60">
        <v>0</v>
      </c>
      <c r="H270" s="31"/>
    </row>
    <row r="271" spans="1:8" s="23" customFormat="1" x14ac:dyDescent="0.25">
      <c r="A271" s="96" t="s">
        <v>557</v>
      </c>
      <c r="B271" s="96" t="s">
        <v>13</v>
      </c>
      <c r="C271" s="97" t="s">
        <v>588</v>
      </c>
      <c r="D271" s="97" t="s">
        <v>33</v>
      </c>
      <c r="E271" s="99" t="s">
        <v>4</v>
      </c>
      <c r="F271" s="100">
        <v>10000</v>
      </c>
      <c r="G271" s="100">
        <v>10000</v>
      </c>
      <c r="H271" s="101"/>
    </row>
    <row r="272" spans="1:8" s="23" customFormat="1" x14ac:dyDescent="0.25">
      <c r="A272" s="96" t="s">
        <v>558</v>
      </c>
      <c r="B272" s="96" t="s">
        <v>13</v>
      </c>
      <c r="C272" s="97" t="s">
        <v>589</v>
      </c>
      <c r="D272" s="97" t="s">
        <v>33</v>
      </c>
      <c r="E272" s="99" t="s">
        <v>24</v>
      </c>
      <c r="F272" s="100">
        <v>61951</v>
      </c>
      <c r="G272" s="100">
        <v>61951</v>
      </c>
      <c r="H272" s="101"/>
    </row>
    <row r="273" spans="1:8" s="23" customFormat="1" x14ac:dyDescent="0.25">
      <c r="A273" s="90" t="s">
        <v>559</v>
      </c>
      <c r="B273" s="90" t="s">
        <v>13</v>
      </c>
      <c r="C273" s="91" t="s">
        <v>590</v>
      </c>
      <c r="D273" s="91" t="s">
        <v>33</v>
      </c>
      <c r="E273" s="93" t="s">
        <v>24</v>
      </c>
      <c r="F273" s="94">
        <v>10989</v>
      </c>
      <c r="G273" s="94">
        <v>10989</v>
      </c>
      <c r="H273" s="95"/>
    </row>
    <row r="274" spans="1:8" s="23" customFormat="1" x14ac:dyDescent="0.25">
      <c r="A274" s="81" t="s">
        <v>759</v>
      </c>
      <c r="B274" s="81" t="s">
        <v>13</v>
      </c>
      <c r="C274" s="88" t="s">
        <v>808</v>
      </c>
      <c r="D274" s="88" t="s">
        <v>21</v>
      </c>
      <c r="E274" s="84" t="s">
        <v>4</v>
      </c>
      <c r="F274" s="85">
        <v>11000</v>
      </c>
      <c r="G274" s="85">
        <v>0</v>
      </c>
      <c r="H274" s="86"/>
    </row>
    <row r="275" spans="1:8" s="32" customFormat="1" x14ac:dyDescent="0.25">
      <c r="A275" s="81" t="s">
        <v>760</v>
      </c>
      <c r="B275" s="81" t="s">
        <v>13</v>
      </c>
      <c r="C275" s="88" t="s">
        <v>807</v>
      </c>
      <c r="D275" s="88" t="s">
        <v>33</v>
      </c>
      <c r="E275" s="84" t="s">
        <v>24</v>
      </c>
      <c r="F275" s="85">
        <v>0</v>
      </c>
      <c r="G275" s="85">
        <v>0</v>
      </c>
      <c r="H275" s="86"/>
    </row>
    <row r="276" spans="1:8" s="32" customFormat="1" x14ac:dyDescent="0.25">
      <c r="A276" s="81" t="s">
        <v>899</v>
      </c>
      <c r="B276" s="81" t="s">
        <v>13</v>
      </c>
      <c r="C276" s="88" t="s">
        <v>900</v>
      </c>
      <c r="D276" s="88" t="s">
        <v>33</v>
      </c>
      <c r="E276" s="84" t="s">
        <v>4</v>
      </c>
      <c r="F276" s="85">
        <v>20000</v>
      </c>
      <c r="G276" s="85">
        <v>0</v>
      </c>
      <c r="H276" s="86"/>
    </row>
    <row r="277" spans="1:8" s="32" customFormat="1" x14ac:dyDescent="0.25">
      <c r="A277" s="81" t="s">
        <v>901</v>
      </c>
      <c r="B277" s="81" t="s">
        <v>13</v>
      </c>
      <c r="C277" s="88" t="s">
        <v>902</v>
      </c>
      <c r="D277" s="88" t="s">
        <v>33</v>
      </c>
      <c r="E277" s="84" t="s">
        <v>24</v>
      </c>
      <c r="F277" s="85">
        <v>0</v>
      </c>
      <c r="G277" s="85">
        <v>0</v>
      </c>
      <c r="H277" s="86"/>
    </row>
    <row r="278" spans="1:8" s="32" customFormat="1" x14ac:dyDescent="0.25">
      <c r="A278" s="81" t="s">
        <v>903</v>
      </c>
      <c r="B278" s="81" t="s">
        <v>13</v>
      </c>
      <c r="C278" s="88" t="s">
        <v>906</v>
      </c>
      <c r="D278" s="88" t="s">
        <v>33</v>
      </c>
      <c r="E278" s="84" t="s">
        <v>24</v>
      </c>
      <c r="F278" s="85">
        <v>2000</v>
      </c>
      <c r="G278" s="85">
        <v>0</v>
      </c>
      <c r="H278" s="86"/>
    </row>
    <row r="279" spans="1:8" s="32" customFormat="1" x14ac:dyDescent="0.25">
      <c r="A279" s="81" t="s">
        <v>904</v>
      </c>
      <c r="B279" s="81" t="s">
        <v>13</v>
      </c>
      <c r="C279" s="88" t="s">
        <v>907</v>
      </c>
      <c r="D279" s="88" t="s">
        <v>33</v>
      </c>
      <c r="E279" s="84" t="s">
        <v>24</v>
      </c>
      <c r="F279" s="85">
        <v>0</v>
      </c>
      <c r="G279" s="85">
        <v>0</v>
      </c>
      <c r="H279" s="86"/>
    </row>
    <row r="280" spans="1:8" s="32" customFormat="1" x14ac:dyDescent="0.25">
      <c r="A280" s="81" t="s">
        <v>905</v>
      </c>
      <c r="B280" s="81" t="s">
        <v>13</v>
      </c>
      <c r="C280" s="88" t="s">
        <v>908</v>
      </c>
      <c r="D280" s="88" t="s">
        <v>33</v>
      </c>
      <c r="E280" s="84" t="s">
        <v>24</v>
      </c>
      <c r="F280" s="85">
        <v>113200</v>
      </c>
      <c r="G280" s="85">
        <v>0</v>
      </c>
      <c r="H280" s="86"/>
    </row>
    <row r="281" spans="1:8" s="32" customFormat="1" ht="30" x14ac:dyDescent="0.25">
      <c r="A281" s="50" t="s">
        <v>356</v>
      </c>
      <c r="B281" s="50" t="s">
        <v>14</v>
      </c>
      <c r="C281" s="63" t="s">
        <v>214</v>
      </c>
      <c r="D281" s="51" t="s">
        <v>29</v>
      </c>
      <c r="E281" s="52" t="s">
        <v>4</v>
      </c>
      <c r="F281" s="53">
        <v>5000</v>
      </c>
      <c r="G281" s="53">
        <v>5000</v>
      </c>
      <c r="H281" s="54"/>
    </row>
    <row r="282" spans="1:8" s="23" customFormat="1" x14ac:dyDescent="0.25">
      <c r="A282" s="50" t="s">
        <v>357</v>
      </c>
      <c r="B282" s="50" t="s">
        <v>14</v>
      </c>
      <c r="C282" s="55" t="s">
        <v>215</v>
      </c>
      <c r="D282" s="51" t="s">
        <v>22</v>
      </c>
      <c r="E282" s="52" t="s">
        <v>4</v>
      </c>
      <c r="F282" s="53">
        <v>1515</v>
      </c>
      <c r="G282" s="53">
        <v>1515</v>
      </c>
      <c r="H282" s="54"/>
    </row>
    <row r="283" spans="1:8" s="23" customFormat="1" x14ac:dyDescent="0.25">
      <c r="A283" s="35" t="s">
        <v>358</v>
      </c>
      <c r="B283" s="35" t="s">
        <v>14</v>
      </c>
      <c r="C283" s="28" t="s">
        <v>216</v>
      </c>
      <c r="D283" s="36" t="s">
        <v>22</v>
      </c>
      <c r="E283" s="37" t="s">
        <v>4</v>
      </c>
      <c r="F283" s="38">
        <v>0</v>
      </c>
      <c r="G283" s="38">
        <v>0</v>
      </c>
      <c r="H283" s="39"/>
    </row>
    <row r="284" spans="1:8" s="23" customFormat="1" x14ac:dyDescent="0.25">
      <c r="A284" s="50" t="s">
        <v>359</v>
      </c>
      <c r="B284" s="50" t="s">
        <v>14</v>
      </c>
      <c r="C284" s="63" t="s">
        <v>217</v>
      </c>
      <c r="D284" s="51" t="s">
        <v>22</v>
      </c>
      <c r="E284" s="52" t="s">
        <v>4</v>
      </c>
      <c r="F284" s="53">
        <v>23997</v>
      </c>
      <c r="G284" s="53">
        <v>23997</v>
      </c>
      <c r="H284" s="54"/>
    </row>
    <row r="285" spans="1:8" s="23" customFormat="1" x14ac:dyDescent="0.25">
      <c r="A285" s="35" t="s">
        <v>360</v>
      </c>
      <c r="B285" s="35" t="s">
        <v>14</v>
      </c>
      <c r="C285" s="29" t="s">
        <v>218</v>
      </c>
      <c r="D285" s="36" t="s">
        <v>106</v>
      </c>
      <c r="E285" s="37" t="s">
        <v>4</v>
      </c>
      <c r="F285" s="38">
        <v>0</v>
      </c>
      <c r="G285" s="38">
        <v>0</v>
      </c>
      <c r="H285" s="39"/>
    </row>
    <row r="286" spans="1:8" s="23" customFormat="1" x14ac:dyDescent="0.25">
      <c r="A286" s="50" t="s">
        <v>361</v>
      </c>
      <c r="B286" s="50" t="s">
        <v>14</v>
      </c>
      <c r="C286" s="55" t="s">
        <v>219</v>
      </c>
      <c r="D286" s="51" t="s">
        <v>42</v>
      </c>
      <c r="E286" s="52" t="s">
        <v>4</v>
      </c>
      <c r="F286" s="53">
        <v>7779.99</v>
      </c>
      <c r="G286" s="53">
        <v>7779.99</v>
      </c>
      <c r="H286" s="54"/>
    </row>
    <row r="287" spans="1:8" s="23" customFormat="1" ht="30" x14ac:dyDescent="0.25">
      <c r="A287" s="50" t="s">
        <v>362</v>
      </c>
      <c r="B287" s="50" t="s">
        <v>14</v>
      </c>
      <c r="C287" s="63" t="s">
        <v>220</v>
      </c>
      <c r="D287" s="51" t="s">
        <v>93</v>
      </c>
      <c r="E287" s="52" t="s">
        <v>4</v>
      </c>
      <c r="F287" s="53">
        <v>2573.69</v>
      </c>
      <c r="G287" s="53">
        <v>2573.69</v>
      </c>
      <c r="H287" s="54"/>
    </row>
    <row r="288" spans="1:8" s="23" customFormat="1" x14ac:dyDescent="0.25">
      <c r="A288" s="50" t="s">
        <v>363</v>
      </c>
      <c r="B288" s="50" t="s">
        <v>14</v>
      </c>
      <c r="C288" s="55" t="s">
        <v>61</v>
      </c>
      <c r="D288" s="51" t="s">
        <v>22</v>
      </c>
      <c r="E288" s="52" t="s">
        <v>4</v>
      </c>
      <c r="F288" s="53">
        <v>7500</v>
      </c>
      <c r="G288" s="53">
        <v>7500</v>
      </c>
      <c r="H288" s="54"/>
    </row>
    <row r="289" spans="1:8" s="23" customFormat="1" x14ac:dyDescent="0.25">
      <c r="A289" s="30" t="s">
        <v>364</v>
      </c>
      <c r="B289" s="30" t="s">
        <v>14</v>
      </c>
      <c r="C289" s="46" t="s">
        <v>619</v>
      </c>
      <c r="D289" s="58" t="s">
        <v>33</v>
      </c>
      <c r="E289" s="59" t="s">
        <v>24</v>
      </c>
      <c r="F289" s="60">
        <v>0</v>
      </c>
      <c r="G289" s="60">
        <v>0</v>
      </c>
      <c r="H289" s="31"/>
    </row>
    <row r="290" spans="1:8" s="23" customFormat="1" x14ac:dyDescent="0.25">
      <c r="A290" s="30" t="s">
        <v>365</v>
      </c>
      <c r="B290" s="30" t="s">
        <v>14</v>
      </c>
      <c r="C290" s="46" t="s">
        <v>620</v>
      </c>
      <c r="D290" s="58" t="s">
        <v>33</v>
      </c>
      <c r="E290" s="59" t="s">
        <v>24</v>
      </c>
      <c r="F290" s="60">
        <v>0</v>
      </c>
      <c r="G290" s="60">
        <v>0</v>
      </c>
      <c r="H290" s="31"/>
    </row>
    <row r="291" spans="1:8" s="23" customFormat="1" x14ac:dyDescent="0.25">
      <c r="A291" s="50" t="s">
        <v>366</v>
      </c>
      <c r="B291" s="50" t="s">
        <v>14</v>
      </c>
      <c r="C291" s="55" t="s">
        <v>221</v>
      </c>
      <c r="D291" s="51" t="s">
        <v>22</v>
      </c>
      <c r="E291" s="52" t="s">
        <v>4</v>
      </c>
      <c r="F291" s="53">
        <v>20000</v>
      </c>
      <c r="G291" s="53">
        <v>20000</v>
      </c>
      <c r="H291" s="54"/>
    </row>
    <row r="292" spans="1:8" s="23" customFormat="1" x14ac:dyDescent="0.25">
      <c r="A292" s="50" t="s">
        <v>367</v>
      </c>
      <c r="B292" s="50" t="s">
        <v>14</v>
      </c>
      <c r="C292" s="55" t="s">
        <v>222</v>
      </c>
      <c r="D292" s="51" t="s">
        <v>22</v>
      </c>
      <c r="E292" s="52" t="s">
        <v>4</v>
      </c>
      <c r="F292" s="56">
        <v>15900</v>
      </c>
      <c r="G292" s="57">
        <v>15900</v>
      </c>
      <c r="H292" s="54"/>
    </row>
    <row r="293" spans="1:8" s="23" customFormat="1" x14ac:dyDescent="0.25">
      <c r="A293" s="50" t="s">
        <v>368</v>
      </c>
      <c r="B293" s="50" t="s">
        <v>14</v>
      </c>
      <c r="C293" s="55" t="s">
        <v>223</v>
      </c>
      <c r="D293" s="51" t="s">
        <v>30</v>
      </c>
      <c r="E293" s="52" t="s">
        <v>4</v>
      </c>
      <c r="F293" s="56">
        <v>7734.22</v>
      </c>
      <c r="G293" s="56">
        <v>7734.22</v>
      </c>
      <c r="H293" s="54"/>
    </row>
    <row r="294" spans="1:8" s="23" customFormat="1" x14ac:dyDescent="0.25">
      <c r="A294" s="50" t="s">
        <v>369</v>
      </c>
      <c r="B294" s="50" t="s">
        <v>14</v>
      </c>
      <c r="C294" s="63" t="s">
        <v>224</v>
      </c>
      <c r="D294" s="51" t="s">
        <v>31</v>
      </c>
      <c r="E294" s="52" t="s">
        <v>4</v>
      </c>
      <c r="F294" s="53">
        <v>30000</v>
      </c>
      <c r="G294" s="53">
        <v>30000</v>
      </c>
      <c r="H294" s="54"/>
    </row>
    <row r="295" spans="1:8" s="23" customFormat="1" x14ac:dyDescent="0.25">
      <c r="A295" s="50" t="s">
        <v>370</v>
      </c>
      <c r="B295" s="50" t="s">
        <v>14</v>
      </c>
      <c r="C295" s="63" t="s">
        <v>225</v>
      </c>
      <c r="D295" s="51" t="s">
        <v>21</v>
      </c>
      <c r="E295" s="52" t="s">
        <v>4</v>
      </c>
      <c r="F295" s="53">
        <v>5000</v>
      </c>
      <c r="G295" s="53">
        <v>5000</v>
      </c>
      <c r="H295" s="54"/>
    </row>
    <row r="296" spans="1:8" s="23" customFormat="1" x14ac:dyDescent="0.25">
      <c r="A296" s="30" t="s">
        <v>371</v>
      </c>
      <c r="B296" s="30" t="s">
        <v>14</v>
      </c>
      <c r="C296" s="47" t="s">
        <v>226</v>
      </c>
      <c r="D296" s="58" t="s">
        <v>33</v>
      </c>
      <c r="E296" s="59" t="s">
        <v>24</v>
      </c>
      <c r="F296" s="60">
        <v>0</v>
      </c>
      <c r="G296" s="60">
        <v>0</v>
      </c>
      <c r="H296" s="31"/>
    </row>
    <row r="297" spans="1:8" s="23" customFormat="1" x14ac:dyDescent="0.25">
      <c r="A297" s="30" t="s">
        <v>372</v>
      </c>
      <c r="B297" s="30" t="s">
        <v>14</v>
      </c>
      <c r="C297" s="46" t="s">
        <v>227</v>
      </c>
      <c r="D297" s="58" t="s">
        <v>33</v>
      </c>
      <c r="E297" s="59" t="s">
        <v>24</v>
      </c>
      <c r="F297" s="60">
        <v>0</v>
      </c>
      <c r="G297" s="60">
        <v>0</v>
      </c>
      <c r="H297" s="31"/>
    </row>
    <row r="298" spans="1:8" s="32" customFormat="1" x14ac:dyDescent="0.25">
      <c r="A298" s="35" t="s">
        <v>373</v>
      </c>
      <c r="B298" s="35" t="s">
        <v>14</v>
      </c>
      <c r="C298" s="28" t="s">
        <v>228</v>
      </c>
      <c r="D298" s="36" t="s">
        <v>51</v>
      </c>
      <c r="E298" s="37" t="s">
        <v>4</v>
      </c>
      <c r="F298" s="38">
        <v>0</v>
      </c>
      <c r="G298" s="38">
        <v>0</v>
      </c>
      <c r="H298" s="39"/>
    </row>
    <row r="299" spans="1:8" s="32" customFormat="1" x14ac:dyDescent="0.25">
      <c r="A299" s="35" t="s">
        <v>591</v>
      </c>
      <c r="B299" s="35" t="s">
        <v>14</v>
      </c>
      <c r="C299" s="36" t="s">
        <v>609</v>
      </c>
      <c r="D299" s="36" t="s">
        <v>33</v>
      </c>
      <c r="E299" s="37" t="s">
        <v>24</v>
      </c>
      <c r="F299" s="38">
        <v>0</v>
      </c>
      <c r="G299" s="38">
        <v>0</v>
      </c>
      <c r="H299" s="39"/>
    </row>
    <row r="300" spans="1:8" s="32" customFormat="1" x14ac:dyDescent="0.25">
      <c r="A300" s="50" t="s">
        <v>592</v>
      </c>
      <c r="B300" s="50" t="s">
        <v>14</v>
      </c>
      <c r="C300" s="51" t="s">
        <v>610</v>
      </c>
      <c r="D300" s="51" t="s">
        <v>28</v>
      </c>
      <c r="E300" s="52" t="s">
        <v>4</v>
      </c>
      <c r="F300" s="53">
        <v>5000</v>
      </c>
      <c r="G300" s="53">
        <v>5000</v>
      </c>
      <c r="H300" s="54"/>
    </row>
    <row r="301" spans="1:8" s="32" customFormat="1" x14ac:dyDescent="0.25">
      <c r="A301" s="50" t="s">
        <v>593</v>
      </c>
      <c r="B301" s="50" t="s">
        <v>14</v>
      </c>
      <c r="C301" s="51" t="s">
        <v>611</v>
      </c>
      <c r="D301" s="51" t="s">
        <v>22</v>
      </c>
      <c r="E301" s="52" t="s">
        <v>24</v>
      </c>
      <c r="F301" s="53">
        <v>68639.649999999994</v>
      </c>
      <c r="G301" s="53">
        <v>68639.649999999994</v>
      </c>
      <c r="H301" s="54"/>
    </row>
    <row r="302" spans="1:8" s="32" customFormat="1" x14ac:dyDescent="0.25">
      <c r="A302" s="35" t="s">
        <v>594</v>
      </c>
      <c r="B302" s="35" t="s">
        <v>14</v>
      </c>
      <c r="C302" s="36" t="s">
        <v>612</v>
      </c>
      <c r="D302" s="36" t="s">
        <v>33</v>
      </c>
      <c r="E302" s="37" t="s">
        <v>24</v>
      </c>
      <c r="F302" s="38">
        <v>0</v>
      </c>
      <c r="G302" s="38">
        <v>0</v>
      </c>
      <c r="H302" s="39"/>
    </row>
    <row r="303" spans="1:8" s="32" customFormat="1" x14ac:dyDescent="0.25">
      <c r="A303" s="50" t="s">
        <v>595</v>
      </c>
      <c r="B303" s="50" t="s">
        <v>14</v>
      </c>
      <c r="C303" s="51" t="s">
        <v>613</v>
      </c>
      <c r="D303" s="51" t="s">
        <v>51</v>
      </c>
      <c r="E303" s="52" t="s">
        <v>4</v>
      </c>
      <c r="F303" s="53">
        <v>0</v>
      </c>
      <c r="G303" s="53">
        <v>0</v>
      </c>
      <c r="H303" s="54"/>
    </row>
    <row r="304" spans="1:8" s="32" customFormat="1" x14ac:dyDescent="0.25">
      <c r="A304" s="50" t="s">
        <v>596</v>
      </c>
      <c r="B304" s="50" t="s">
        <v>14</v>
      </c>
      <c r="C304" s="51" t="s">
        <v>614</v>
      </c>
      <c r="D304" s="51" t="s">
        <v>51</v>
      </c>
      <c r="E304" s="52" t="s">
        <v>4</v>
      </c>
      <c r="F304" s="53">
        <v>3141.5</v>
      </c>
      <c r="G304" s="53">
        <v>3141.5</v>
      </c>
      <c r="H304" s="54"/>
    </row>
    <row r="305" spans="1:8" s="32" customFormat="1" x14ac:dyDescent="0.25">
      <c r="A305" s="50" t="s">
        <v>597</v>
      </c>
      <c r="B305" s="50" t="s">
        <v>14</v>
      </c>
      <c r="C305" s="51" t="s">
        <v>615</v>
      </c>
      <c r="D305" s="51" t="s">
        <v>22</v>
      </c>
      <c r="E305" s="52" t="s">
        <v>4</v>
      </c>
      <c r="F305" s="53">
        <v>9549.75</v>
      </c>
      <c r="G305" s="53">
        <v>9549.75</v>
      </c>
      <c r="H305" s="54"/>
    </row>
    <row r="306" spans="1:8" s="32" customFormat="1" x14ac:dyDescent="0.25">
      <c r="A306" s="30" t="s">
        <v>598</v>
      </c>
      <c r="B306" s="30" t="s">
        <v>14</v>
      </c>
      <c r="C306" s="58" t="s">
        <v>621</v>
      </c>
      <c r="D306" s="58" t="s">
        <v>33</v>
      </c>
      <c r="E306" s="59" t="s">
        <v>24</v>
      </c>
      <c r="F306" s="60">
        <v>0</v>
      </c>
      <c r="G306" s="60">
        <v>0</v>
      </c>
      <c r="H306" s="31"/>
    </row>
    <row r="307" spans="1:8" s="32" customFormat="1" x14ac:dyDescent="0.25">
      <c r="A307" s="30" t="s">
        <v>599</v>
      </c>
      <c r="B307" s="30" t="s">
        <v>14</v>
      </c>
      <c r="C307" s="58" t="s">
        <v>622</v>
      </c>
      <c r="D307" s="58" t="s">
        <v>33</v>
      </c>
      <c r="E307" s="59" t="s">
        <v>24</v>
      </c>
      <c r="F307" s="60">
        <v>0</v>
      </c>
      <c r="G307" s="60">
        <v>0</v>
      </c>
      <c r="H307" s="31"/>
    </row>
    <row r="308" spans="1:8" s="32" customFormat="1" x14ac:dyDescent="0.25">
      <c r="A308" s="30" t="s">
        <v>600</v>
      </c>
      <c r="B308" s="30" t="s">
        <v>14</v>
      </c>
      <c r="C308" s="58" t="s">
        <v>623</v>
      </c>
      <c r="D308" s="58" t="s">
        <v>33</v>
      </c>
      <c r="E308" s="59" t="s">
        <v>24</v>
      </c>
      <c r="F308" s="60">
        <v>0</v>
      </c>
      <c r="G308" s="60">
        <v>0</v>
      </c>
      <c r="H308" s="31"/>
    </row>
    <row r="309" spans="1:8" s="32" customFormat="1" x14ac:dyDescent="0.25">
      <c r="A309" s="30" t="s">
        <v>601</v>
      </c>
      <c r="B309" s="30" t="s">
        <v>14</v>
      </c>
      <c r="C309" s="58" t="s">
        <v>624</v>
      </c>
      <c r="D309" s="58" t="s">
        <v>33</v>
      </c>
      <c r="E309" s="59" t="s">
        <v>24</v>
      </c>
      <c r="F309" s="60">
        <v>0</v>
      </c>
      <c r="G309" s="60">
        <v>0</v>
      </c>
      <c r="H309" s="31"/>
    </row>
    <row r="310" spans="1:8" s="32" customFormat="1" x14ac:dyDescent="0.25">
      <c r="A310" s="90" t="s">
        <v>602</v>
      </c>
      <c r="B310" s="90" t="s">
        <v>14</v>
      </c>
      <c r="C310" s="91" t="s">
        <v>625</v>
      </c>
      <c r="D310" s="91" t="s">
        <v>33</v>
      </c>
      <c r="E310" s="93" t="s">
        <v>24</v>
      </c>
      <c r="F310" s="94">
        <v>39950</v>
      </c>
      <c r="G310" s="94">
        <v>39950</v>
      </c>
      <c r="H310" s="95"/>
    </row>
    <row r="311" spans="1:8" s="32" customFormat="1" x14ac:dyDescent="0.25">
      <c r="A311" s="96" t="s">
        <v>603</v>
      </c>
      <c r="B311" s="96" t="s">
        <v>14</v>
      </c>
      <c r="C311" s="97" t="s">
        <v>617</v>
      </c>
      <c r="D311" s="97" t="s">
        <v>33</v>
      </c>
      <c r="E311" s="99" t="s">
        <v>24</v>
      </c>
      <c r="F311" s="100">
        <v>24900</v>
      </c>
      <c r="G311" s="100">
        <v>24900</v>
      </c>
      <c r="H311" s="101"/>
    </row>
    <row r="312" spans="1:8" s="32" customFormat="1" x14ac:dyDescent="0.25">
      <c r="A312" s="81" t="s">
        <v>604</v>
      </c>
      <c r="B312" s="81" t="s">
        <v>14</v>
      </c>
      <c r="C312" s="88" t="s">
        <v>618</v>
      </c>
      <c r="D312" s="88" t="s">
        <v>33</v>
      </c>
      <c r="E312" s="84" t="s">
        <v>24</v>
      </c>
      <c r="F312" s="85">
        <v>400</v>
      </c>
      <c r="G312" s="85">
        <v>0</v>
      </c>
      <c r="H312" s="86"/>
    </row>
    <row r="313" spans="1:8" s="32" customFormat="1" x14ac:dyDescent="0.25">
      <c r="A313" s="96" t="s">
        <v>605</v>
      </c>
      <c r="B313" s="96" t="s">
        <v>14</v>
      </c>
      <c r="C313" s="97" t="s">
        <v>616</v>
      </c>
      <c r="D313" s="97" t="s">
        <v>33</v>
      </c>
      <c r="E313" s="99" t="s">
        <v>24</v>
      </c>
      <c r="F313" s="100">
        <v>19160</v>
      </c>
      <c r="G313" s="100">
        <v>19160</v>
      </c>
      <c r="H313" s="101"/>
    </row>
    <row r="314" spans="1:8" s="32" customFormat="1" x14ac:dyDescent="0.25">
      <c r="A314" s="50" t="s">
        <v>761</v>
      </c>
      <c r="B314" s="50" t="s">
        <v>14</v>
      </c>
      <c r="C314" s="51" t="s">
        <v>809</v>
      </c>
      <c r="D314" s="51" t="s">
        <v>21</v>
      </c>
      <c r="E314" s="52" t="s">
        <v>4</v>
      </c>
      <c r="F314" s="53">
        <v>30000</v>
      </c>
      <c r="G314" s="53">
        <v>30000</v>
      </c>
      <c r="H314" s="54"/>
    </row>
    <row r="315" spans="1:8" s="32" customFormat="1" x14ac:dyDescent="0.25">
      <c r="A315" s="50" t="s">
        <v>762</v>
      </c>
      <c r="B315" s="50" t="s">
        <v>14</v>
      </c>
      <c r="C315" s="51" t="s">
        <v>810</v>
      </c>
      <c r="D315" s="51" t="s">
        <v>21</v>
      </c>
      <c r="E315" s="52" t="s">
        <v>4</v>
      </c>
      <c r="F315" s="53">
        <f>30000+304.7+162.44</f>
        <v>30467.14</v>
      </c>
      <c r="G315" s="53">
        <f>30000+304.7+162.44</f>
        <v>30467.14</v>
      </c>
      <c r="H315" s="54"/>
    </row>
    <row r="316" spans="1:8" s="32" customFormat="1" x14ac:dyDescent="0.25">
      <c r="A316" s="81" t="s">
        <v>763</v>
      </c>
      <c r="B316" s="81" t="s">
        <v>14</v>
      </c>
      <c r="C316" s="88" t="s">
        <v>811</v>
      </c>
      <c r="D316" s="88" t="s">
        <v>31</v>
      </c>
      <c r="E316" s="84" t="s">
        <v>4</v>
      </c>
      <c r="F316" s="85">
        <v>5600</v>
      </c>
      <c r="G316" s="85">
        <v>0</v>
      </c>
      <c r="H316" s="86"/>
    </row>
    <row r="317" spans="1:8" s="32" customFormat="1" x14ac:dyDescent="0.25">
      <c r="A317" s="81" t="s">
        <v>764</v>
      </c>
      <c r="B317" s="81" t="s">
        <v>14</v>
      </c>
      <c r="C317" s="88" t="s">
        <v>812</v>
      </c>
      <c r="D317" s="88" t="s">
        <v>21</v>
      </c>
      <c r="E317" s="84" t="s">
        <v>4</v>
      </c>
      <c r="F317" s="85">
        <v>27500</v>
      </c>
      <c r="G317" s="85">
        <v>0</v>
      </c>
      <c r="H317" s="86"/>
    </row>
    <row r="318" spans="1:8" s="32" customFormat="1" x14ac:dyDescent="0.25">
      <c r="A318" s="81" t="s">
        <v>765</v>
      </c>
      <c r="B318" s="81" t="s">
        <v>14</v>
      </c>
      <c r="C318" s="88" t="s">
        <v>813</v>
      </c>
      <c r="D318" s="88" t="s">
        <v>21</v>
      </c>
      <c r="E318" s="84" t="s">
        <v>4</v>
      </c>
      <c r="F318" s="85">
        <f>7000-162.44</f>
        <v>6837.56</v>
      </c>
      <c r="G318" s="85">
        <v>0</v>
      </c>
      <c r="H318" s="86"/>
    </row>
    <row r="319" spans="1:8" s="32" customFormat="1" x14ac:dyDescent="0.25">
      <c r="A319" s="81" t="s">
        <v>766</v>
      </c>
      <c r="B319" s="81" t="s">
        <v>14</v>
      </c>
      <c r="C319" s="88" t="s">
        <v>814</v>
      </c>
      <c r="D319" s="88" t="s">
        <v>21</v>
      </c>
      <c r="E319" s="84" t="s">
        <v>4</v>
      </c>
      <c r="F319" s="85">
        <v>3000</v>
      </c>
      <c r="G319" s="85">
        <v>0</v>
      </c>
      <c r="H319" s="86"/>
    </row>
    <row r="320" spans="1:8" s="32" customFormat="1" x14ac:dyDescent="0.25">
      <c r="A320" s="81" t="s">
        <v>767</v>
      </c>
      <c r="B320" s="81" t="s">
        <v>14</v>
      </c>
      <c r="C320" s="88" t="s">
        <v>815</v>
      </c>
      <c r="D320" s="88" t="s">
        <v>21</v>
      </c>
      <c r="E320" s="84" t="s">
        <v>4</v>
      </c>
      <c r="F320" s="85">
        <v>2000</v>
      </c>
      <c r="G320" s="85">
        <v>0</v>
      </c>
      <c r="H320" s="86"/>
    </row>
    <row r="321" spans="1:8" s="32" customFormat="1" x14ac:dyDescent="0.25">
      <c r="A321" s="81" t="s">
        <v>768</v>
      </c>
      <c r="B321" s="81" t="s">
        <v>14</v>
      </c>
      <c r="C321" s="88" t="s">
        <v>816</v>
      </c>
      <c r="D321" s="88" t="s">
        <v>21</v>
      </c>
      <c r="E321" s="84" t="s">
        <v>4</v>
      </c>
      <c r="F321" s="85">
        <v>5000</v>
      </c>
      <c r="G321" s="85">
        <v>0</v>
      </c>
      <c r="H321" s="86"/>
    </row>
    <row r="322" spans="1:8" s="32" customFormat="1" x14ac:dyDescent="0.25">
      <c r="A322" s="96" t="s">
        <v>769</v>
      </c>
      <c r="B322" s="96" t="s">
        <v>14</v>
      </c>
      <c r="C322" s="97" t="s">
        <v>817</v>
      </c>
      <c r="D322" s="97" t="s">
        <v>33</v>
      </c>
      <c r="E322" s="99" t="s">
        <v>24</v>
      </c>
      <c r="F322" s="100">
        <v>27400</v>
      </c>
      <c r="G322" s="100">
        <v>27400</v>
      </c>
      <c r="H322" s="101"/>
    </row>
    <row r="323" spans="1:8" s="32" customFormat="1" x14ac:dyDescent="0.25">
      <c r="A323" s="35" t="s">
        <v>770</v>
      </c>
      <c r="B323" s="35" t="s">
        <v>14</v>
      </c>
      <c r="C323" s="36" t="s">
        <v>818</v>
      </c>
      <c r="D323" s="36" t="s">
        <v>28</v>
      </c>
      <c r="E323" s="37" t="s">
        <v>4</v>
      </c>
      <c r="F323" s="38">
        <v>0</v>
      </c>
      <c r="G323" s="38">
        <v>0</v>
      </c>
      <c r="H323" s="39"/>
    </row>
    <row r="324" spans="1:8" s="32" customFormat="1" x14ac:dyDescent="0.25">
      <c r="A324" s="81" t="s">
        <v>909</v>
      </c>
      <c r="B324" s="81" t="s">
        <v>14</v>
      </c>
      <c r="C324" s="88" t="s">
        <v>914</v>
      </c>
      <c r="D324" s="88" t="s">
        <v>53</v>
      </c>
      <c r="E324" s="84" t="s">
        <v>4</v>
      </c>
      <c r="F324" s="85">
        <v>32500</v>
      </c>
      <c r="G324" s="85">
        <v>0</v>
      </c>
      <c r="H324" s="86"/>
    </row>
    <row r="325" spans="1:8" s="32" customFormat="1" x14ac:dyDescent="0.25">
      <c r="A325" s="96" t="s">
        <v>910</v>
      </c>
      <c r="B325" s="96" t="s">
        <v>14</v>
      </c>
      <c r="C325" s="97" t="s">
        <v>915</v>
      </c>
      <c r="D325" s="97" t="s">
        <v>33</v>
      </c>
      <c r="E325" s="99" t="s">
        <v>24</v>
      </c>
      <c r="F325" s="100">
        <v>39800</v>
      </c>
      <c r="G325" s="100">
        <v>39800</v>
      </c>
      <c r="H325" s="101"/>
    </row>
    <row r="326" spans="1:8" s="32" customFormat="1" x14ac:dyDescent="0.25">
      <c r="A326" s="50" t="s">
        <v>911</v>
      </c>
      <c r="B326" s="50" t="s">
        <v>14</v>
      </c>
      <c r="C326" s="51" t="s">
        <v>916</v>
      </c>
      <c r="D326" s="51" t="s">
        <v>21</v>
      </c>
      <c r="E326" s="52" t="s">
        <v>4</v>
      </c>
      <c r="F326" s="53">
        <v>2695.3</v>
      </c>
      <c r="G326" s="53">
        <v>2695.3</v>
      </c>
      <c r="H326" s="54"/>
    </row>
    <row r="327" spans="1:8" s="32" customFormat="1" x14ac:dyDescent="0.25">
      <c r="A327" s="96" t="s">
        <v>912</v>
      </c>
      <c r="B327" s="96" t="s">
        <v>14</v>
      </c>
      <c r="C327" s="97" t="s">
        <v>917</v>
      </c>
      <c r="D327" s="97" t="s">
        <v>33</v>
      </c>
      <c r="E327" s="99" t="s">
        <v>24</v>
      </c>
      <c r="F327" s="100">
        <v>8000</v>
      </c>
      <c r="G327" s="100">
        <v>8000</v>
      </c>
      <c r="H327" s="101"/>
    </row>
    <row r="328" spans="1:8" s="32" customFormat="1" x14ac:dyDescent="0.25">
      <c r="A328" s="81" t="s">
        <v>913</v>
      </c>
      <c r="B328" s="81" t="s">
        <v>14</v>
      </c>
      <c r="C328" s="88" t="s">
        <v>918</v>
      </c>
      <c r="D328" s="88" t="s">
        <v>33</v>
      </c>
      <c r="E328" s="84" t="s">
        <v>24</v>
      </c>
      <c r="F328" s="85">
        <v>99558.67</v>
      </c>
      <c r="G328" s="85">
        <v>0</v>
      </c>
      <c r="H328" s="86"/>
    </row>
    <row r="329" spans="1:8" s="32" customFormat="1" x14ac:dyDescent="0.25">
      <c r="A329" s="50" t="s">
        <v>229</v>
      </c>
      <c r="B329" s="50" t="s">
        <v>12</v>
      </c>
      <c r="C329" s="27" t="s">
        <v>238</v>
      </c>
      <c r="D329" s="51" t="s">
        <v>22</v>
      </c>
      <c r="E329" s="52" t="s">
        <v>24</v>
      </c>
      <c r="F329" s="53">
        <v>10000</v>
      </c>
      <c r="G329" s="53">
        <v>10000</v>
      </c>
      <c r="H329" s="54"/>
    </row>
    <row r="330" spans="1:8" s="23" customFormat="1" x14ac:dyDescent="0.25">
      <c r="A330" s="50" t="s">
        <v>230</v>
      </c>
      <c r="B330" s="50" t="s">
        <v>12</v>
      </c>
      <c r="C330" s="63" t="s">
        <v>239</v>
      </c>
      <c r="D330" s="51" t="s">
        <v>22</v>
      </c>
      <c r="E330" s="52" t="s">
        <v>24</v>
      </c>
      <c r="F330" s="53">
        <v>10000</v>
      </c>
      <c r="G330" s="53">
        <v>10000</v>
      </c>
      <c r="H330" s="54"/>
    </row>
    <row r="331" spans="1:8" s="23" customFormat="1" x14ac:dyDescent="0.25">
      <c r="A331" s="66" t="s">
        <v>231</v>
      </c>
      <c r="B331" s="50" t="s">
        <v>12</v>
      </c>
      <c r="C331" s="27" t="s">
        <v>240</v>
      </c>
      <c r="D331" s="51" t="s">
        <v>22</v>
      </c>
      <c r="E331" s="52" t="s">
        <v>24</v>
      </c>
      <c r="F331" s="53">
        <v>36000</v>
      </c>
      <c r="G331" s="53">
        <v>36000</v>
      </c>
      <c r="H331" s="66"/>
    </row>
    <row r="332" spans="1:8" s="23" customFormat="1" x14ac:dyDescent="0.25">
      <c r="A332" s="66" t="s">
        <v>232</v>
      </c>
      <c r="B332" s="50" t="s">
        <v>12</v>
      </c>
      <c r="C332" s="27" t="s">
        <v>241</v>
      </c>
      <c r="D332" s="51" t="s">
        <v>23</v>
      </c>
      <c r="E332" s="52" t="s">
        <v>24</v>
      </c>
      <c r="F332" s="53">
        <v>9430</v>
      </c>
      <c r="G332" s="53">
        <v>9430</v>
      </c>
      <c r="H332" s="66"/>
    </row>
    <row r="333" spans="1:8" s="23" customFormat="1" x14ac:dyDescent="0.25">
      <c r="A333" s="50" t="s">
        <v>233</v>
      </c>
      <c r="B333" s="50" t="s">
        <v>12</v>
      </c>
      <c r="C333" s="67" t="s">
        <v>242</v>
      </c>
      <c r="D333" s="51" t="s">
        <v>22</v>
      </c>
      <c r="E333" s="52" t="s">
        <v>4</v>
      </c>
      <c r="F333" s="53">
        <v>30000</v>
      </c>
      <c r="G333" s="53">
        <v>30000</v>
      </c>
      <c r="H333" s="54"/>
    </row>
    <row r="334" spans="1:8" s="23" customFormat="1" x14ac:dyDescent="0.25">
      <c r="A334" s="81" t="s">
        <v>234</v>
      </c>
      <c r="B334" s="81" t="s">
        <v>12</v>
      </c>
      <c r="C334" s="106" t="s">
        <v>243</v>
      </c>
      <c r="D334" s="88" t="s">
        <v>21</v>
      </c>
      <c r="E334" s="84" t="s">
        <v>4</v>
      </c>
      <c r="F334" s="85">
        <v>42500</v>
      </c>
      <c r="G334" s="85">
        <v>21300</v>
      </c>
      <c r="H334" s="86"/>
    </row>
    <row r="335" spans="1:8" s="23" customFormat="1" x14ac:dyDescent="0.25">
      <c r="A335" s="50" t="s">
        <v>235</v>
      </c>
      <c r="B335" s="50" t="s">
        <v>12</v>
      </c>
      <c r="C335" s="27" t="s">
        <v>244</v>
      </c>
      <c r="D335" s="51" t="s">
        <v>21</v>
      </c>
      <c r="E335" s="52" t="s">
        <v>4</v>
      </c>
      <c r="F335" s="53">
        <f>30000-133.76-384.66</f>
        <v>29481.58</v>
      </c>
      <c r="G335" s="53">
        <f>30000-133.76-384.66</f>
        <v>29481.58</v>
      </c>
      <c r="H335" s="54"/>
    </row>
    <row r="336" spans="1:8" s="23" customFormat="1" x14ac:dyDescent="0.25">
      <c r="A336" s="50" t="s">
        <v>236</v>
      </c>
      <c r="B336" s="50" t="s">
        <v>12</v>
      </c>
      <c r="C336" s="63" t="s">
        <v>245</v>
      </c>
      <c r="D336" s="51" t="s">
        <v>51</v>
      </c>
      <c r="E336" s="52" t="s">
        <v>4</v>
      </c>
      <c r="F336" s="53">
        <v>7000</v>
      </c>
      <c r="G336" s="53">
        <v>7000</v>
      </c>
      <c r="H336" s="54"/>
    </row>
    <row r="337" spans="1:8" s="23" customFormat="1" x14ac:dyDescent="0.25">
      <c r="A337" s="50" t="s">
        <v>237</v>
      </c>
      <c r="B337" s="50" t="s">
        <v>12</v>
      </c>
      <c r="C337" s="63" t="s">
        <v>246</v>
      </c>
      <c r="D337" s="51" t="s">
        <v>22</v>
      </c>
      <c r="E337" s="52" t="s">
        <v>24</v>
      </c>
      <c r="F337" s="53">
        <v>43052</v>
      </c>
      <c r="G337" s="53">
        <v>43052</v>
      </c>
      <c r="H337" s="54"/>
    </row>
    <row r="338" spans="1:8" s="23" customFormat="1" x14ac:dyDescent="0.25">
      <c r="A338" s="35" t="s">
        <v>626</v>
      </c>
      <c r="B338" s="35" t="s">
        <v>12</v>
      </c>
      <c r="C338" s="73" t="s">
        <v>648</v>
      </c>
      <c r="D338" s="36" t="s">
        <v>21</v>
      </c>
      <c r="E338" s="37" t="s">
        <v>24</v>
      </c>
      <c r="F338" s="38">
        <v>0</v>
      </c>
      <c r="G338" s="38">
        <v>0</v>
      </c>
      <c r="H338" s="39"/>
    </row>
    <row r="339" spans="1:8" s="23" customFormat="1" x14ac:dyDescent="0.25">
      <c r="A339" s="81" t="s">
        <v>627</v>
      </c>
      <c r="B339" s="81" t="s">
        <v>12</v>
      </c>
      <c r="C339" s="106" t="s">
        <v>649</v>
      </c>
      <c r="D339" s="88" t="s">
        <v>22</v>
      </c>
      <c r="E339" s="84" t="s">
        <v>24</v>
      </c>
      <c r="F339" s="85">
        <v>4800</v>
      </c>
      <c r="G339" s="85">
        <v>0</v>
      </c>
      <c r="H339" s="86"/>
    </row>
    <row r="340" spans="1:8" s="23" customFormat="1" x14ac:dyDescent="0.25">
      <c r="A340" s="50" t="s">
        <v>628</v>
      </c>
      <c r="B340" s="50" t="s">
        <v>12</v>
      </c>
      <c r="C340" s="67" t="s">
        <v>650</v>
      </c>
      <c r="D340" s="51" t="s">
        <v>21</v>
      </c>
      <c r="E340" s="52" t="s">
        <v>4</v>
      </c>
      <c r="F340" s="53">
        <f>60000+133.76</f>
        <v>60133.760000000002</v>
      </c>
      <c r="G340" s="53">
        <f>60000+133.76</f>
        <v>60133.760000000002</v>
      </c>
      <c r="H340" s="54"/>
    </row>
    <row r="341" spans="1:8" s="23" customFormat="1" x14ac:dyDescent="0.25">
      <c r="A341" s="50" t="s">
        <v>629</v>
      </c>
      <c r="B341" s="50" t="s">
        <v>12</v>
      </c>
      <c r="C341" s="67" t="s">
        <v>651</v>
      </c>
      <c r="D341" s="51" t="s">
        <v>21</v>
      </c>
      <c r="E341" s="52" t="s">
        <v>4</v>
      </c>
      <c r="F341" s="53">
        <f>30000-197.28</f>
        <v>29802.720000000001</v>
      </c>
      <c r="G341" s="53">
        <f>30000-197.28</f>
        <v>29802.720000000001</v>
      </c>
      <c r="H341" s="54"/>
    </row>
    <row r="342" spans="1:8" s="23" customFormat="1" x14ac:dyDescent="0.25">
      <c r="A342" s="50" t="s">
        <v>630</v>
      </c>
      <c r="B342" s="50" t="s">
        <v>12</v>
      </c>
      <c r="C342" s="67" t="s">
        <v>652</v>
      </c>
      <c r="D342" s="51" t="s">
        <v>21</v>
      </c>
      <c r="E342" s="52" t="s">
        <v>4</v>
      </c>
      <c r="F342" s="53">
        <f>20000+345-822</f>
        <v>19523</v>
      </c>
      <c r="G342" s="53">
        <f>20000+345-822</f>
        <v>19523</v>
      </c>
      <c r="H342" s="54"/>
    </row>
    <row r="343" spans="1:8" s="32" customFormat="1" x14ac:dyDescent="0.25">
      <c r="A343" s="50" t="s">
        <v>631</v>
      </c>
      <c r="B343" s="50" t="s">
        <v>12</v>
      </c>
      <c r="C343" s="67" t="s">
        <v>653</v>
      </c>
      <c r="D343" s="51" t="s">
        <v>51</v>
      </c>
      <c r="E343" s="52" t="s">
        <v>4</v>
      </c>
      <c r="F343" s="53">
        <v>20000</v>
      </c>
      <c r="G343" s="53">
        <v>20000</v>
      </c>
      <c r="H343" s="54"/>
    </row>
    <row r="344" spans="1:8" s="23" customFormat="1" x14ac:dyDescent="0.25">
      <c r="A344" s="81" t="s">
        <v>632</v>
      </c>
      <c r="B344" s="81" t="s">
        <v>12</v>
      </c>
      <c r="C344" s="106" t="s">
        <v>654</v>
      </c>
      <c r="D344" s="88" t="s">
        <v>21</v>
      </c>
      <c r="E344" s="84" t="s">
        <v>24</v>
      </c>
      <c r="F344" s="85">
        <v>82500</v>
      </c>
      <c r="G344" s="85">
        <v>0</v>
      </c>
      <c r="H344" s="86"/>
    </row>
    <row r="345" spans="1:8" s="23" customFormat="1" x14ac:dyDescent="0.25">
      <c r="A345" s="96" t="s">
        <v>633</v>
      </c>
      <c r="B345" s="96" t="s">
        <v>12</v>
      </c>
      <c r="C345" s="112" t="s">
        <v>655</v>
      </c>
      <c r="D345" s="97" t="s">
        <v>22</v>
      </c>
      <c r="E345" s="99" t="s">
        <v>24</v>
      </c>
      <c r="F345" s="100">
        <v>98814</v>
      </c>
      <c r="G345" s="100">
        <v>98814</v>
      </c>
      <c r="H345" s="101"/>
    </row>
    <row r="346" spans="1:8" s="23" customFormat="1" x14ac:dyDescent="0.25">
      <c r="A346" s="30" t="s">
        <v>634</v>
      </c>
      <c r="B346" s="30" t="s">
        <v>12</v>
      </c>
      <c r="C346" s="41" t="s">
        <v>658</v>
      </c>
      <c r="D346" s="58" t="s">
        <v>33</v>
      </c>
      <c r="E346" s="59" t="s">
        <v>24</v>
      </c>
      <c r="F346" s="60">
        <v>0</v>
      </c>
      <c r="G346" s="60">
        <v>0</v>
      </c>
      <c r="H346" s="31"/>
    </row>
    <row r="347" spans="1:8" s="23" customFormat="1" x14ac:dyDescent="0.25">
      <c r="A347" s="30" t="s">
        <v>635</v>
      </c>
      <c r="B347" s="30" t="s">
        <v>12</v>
      </c>
      <c r="C347" s="41" t="s">
        <v>656</v>
      </c>
      <c r="D347" s="58" t="s">
        <v>33</v>
      </c>
      <c r="E347" s="59" t="s">
        <v>24</v>
      </c>
      <c r="F347" s="60">
        <v>0</v>
      </c>
      <c r="G347" s="60">
        <v>0</v>
      </c>
      <c r="H347" s="31"/>
    </row>
    <row r="348" spans="1:8" s="23" customFormat="1" x14ac:dyDescent="0.25">
      <c r="A348" s="30" t="s">
        <v>636</v>
      </c>
      <c r="B348" s="30" t="s">
        <v>12</v>
      </c>
      <c r="C348" s="41" t="s">
        <v>657</v>
      </c>
      <c r="D348" s="58" t="s">
        <v>33</v>
      </c>
      <c r="E348" s="59" t="s">
        <v>24</v>
      </c>
      <c r="F348" s="60">
        <v>0</v>
      </c>
      <c r="G348" s="60">
        <v>0</v>
      </c>
      <c r="H348" s="31"/>
    </row>
    <row r="349" spans="1:8" s="23" customFormat="1" x14ac:dyDescent="0.25">
      <c r="A349" s="30" t="s">
        <v>637</v>
      </c>
      <c r="B349" s="30" t="s">
        <v>12</v>
      </c>
      <c r="C349" s="41" t="s">
        <v>659</v>
      </c>
      <c r="D349" s="58" t="s">
        <v>33</v>
      </c>
      <c r="E349" s="59" t="s">
        <v>24</v>
      </c>
      <c r="F349" s="60">
        <v>0</v>
      </c>
      <c r="G349" s="60">
        <v>0</v>
      </c>
      <c r="H349" s="31"/>
    </row>
    <row r="350" spans="1:8" s="23" customFormat="1" x14ac:dyDescent="0.25">
      <c r="A350" s="30" t="s">
        <v>638</v>
      </c>
      <c r="B350" s="30" t="s">
        <v>12</v>
      </c>
      <c r="C350" s="41" t="s">
        <v>660</v>
      </c>
      <c r="D350" s="58" t="s">
        <v>33</v>
      </c>
      <c r="E350" s="59" t="s">
        <v>24</v>
      </c>
      <c r="F350" s="60">
        <v>0</v>
      </c>
      <c r="G350" s="60">
        <v>0</v>
      </c>
      <c r="H350" s="31"/>
    </row>
    <row r="351" spans="1:8" s="23" customFormat="1" x14ac:dyDescent="0.25">
      <c r="A351" s="30" t="s">
        <v>639</v>
      </c>
      <c r="B351" s="30" t="s">
        <v>12</v>
      </c>
      <c r="C351" s="41" t="s">
        <v>661</v>
      </c>
      <c r="D351" s="58" t="s">
        <v>33</v>
      </c>
      <c r="E351" s="59" t="s">
        <v>24</v>
      </c>
      <c r="F351" s="60">
        <v>0</v>
      </c>
      <c r="G351" s="60">
        <v>0</v>
      </c>
      <c r="H351" s="31"/>
    </row>
    <row r="352" spans="1:8" s="23" customFormat="1" x14ac:dyDescent="0.25">
      <c r="A352" s="30" t="s">
        <v>640</v>
      </c>
      <c r="B352" s="30" t="s">
        <v>12</v>
      </c>
      <c r="C352" s="41" t="s">
        <v>662</v>
      </c>
      <c r="D352" s="58" t="s">
        <v>33</v>
      </c>
      <c r="E352" s="59" t="s">
        <v>24</v>
      </c>
      <c r="F352" s="60">
        <v>0</v>
      </c>
      <c r="G352" s="60">
        <v>0</v>
      </c>
      <c r="H352" s="31"/>
    </row>
    <row r="353" spans="1:8" s="23" customFormat="1" x14ac:dyDescent="0.25">
      <c r="A353" s="30" t="s">
        <v>641</v>
      </c>
      <c r="B353" s="30" t="s">
        <v>12</v>
      </c>
      <c r="C353" s="41" t="s">
        <v>663</v>
      </c>
      <c r="D353" s="58" t="s">
        <v>33</v>
      </c>
      <c r="E353" s="59" t="s">
        <v>24</v>
      </c>
      <c r="F353" s="60">
        <v>0</v>
      </c>
      <c r="G353" s="60">
        <v>0</v>
      </c>
      <c r="H353" s="31"/>
    </row>
    <row r="354" spans="1:8" s="23" customFormat="1" x14ac:dyDescent="0.25">
      <c r="A354" s="30" t="s">
        <v>642</v>
      </c>
      <c r="B354" s="30" t="s">
        <v>12</v>
      </c>
      <c r="C354" s="41" t="s">
        <v>664</v>
      </c>
      <c r="D354" s="58" t="s">
        <v>33</v>
      </c>
      <c r="E354" s="59" t="s">
        <v>24</v>
      </c>
      <c r="F354" s="60">
        <v>0</v>
      </c>
      <c r="G354" s="60">
        <v>0</v>
      </c>
      <c r="H354" s="31"/>
    </row>
    <row r="355" spans="1:8" s="23" customFormat="1" x14ac:dyDescent="0.25">
      <c r="A355" s="30" t="s">
        <v>643</v>
      </c>
      <c r="B355" s="30" t="s">
        <v>12</v>
      </c>
      <c r="C355" s="41" t="s">
        <v>665</v>
      </c>
      <c r="D355" s="58" t="s">
        <v>33</v>
      </c>
      <c r="E355" s="59" t="s">
        <v>24</v>
      </c>
      <c r="F355" s="60">
        <v>0</v>
      </c>
      <c r="G355" s="60">
        <v>0</v>
      </c>
      <c r="H355" s="31"/>
    </row>
    <row r="356" spans="1:8" s="23" customFormat="1" x14ac:dyDescent="0.25">
      <c r="A356" s="35" t="s">
        <v>644</v>
      </c>
      <c r="B356" s="35" t="s">
        <v>12</v>
      </c>
      <c r="C356" s="73" t="s">
        <v>666</v>
      </c>
      <c r="D356" s="36" t="s">
        <v>33</v>
      </c>
      <c r="E356" s="37" t="s">
        <v>24</v>
      </c>
      <c r="F356" s="38">
        <v>0</v>
      </c>
      <c r="G356" s="38">
        <v>0</v>
      </c>
      <c r="H356" s="39"/>
    </row>
    <row r="357" spans="1:8" s="23" customFormat="1" x14ac:dyDescent="0.25">
      <c r="A357" s="30" t="s">
        <v>645</v>
      </c>
      <c r="B357" s="30" t="s">
        <v>12</v>
      </c>
      <c r="C357" s="41" t="s">
        <v>667</v>
      </c>
      <c r="D357" s="58" t="s">
        <v>33</v>
      </c>
      <c r="E357" s="59" t="s">
        <v>24</v>
      </c>
      <c r="F357" s="60">
        <v>0</v>
      </c>
      <c r="G357" s="60">
        <v>0</v>
      </c>
      <c r="H357" s="31"/>
    </row>
    <row r="358" spans="1:8" s="23" customFormat="1" x14ac:dyDescent="0.25">
      <c r="A358" s="30" t="s">
        <v>646</v>
      </c>
      <c r="B358" s="30" t="s">
        <v>12</v>
      </c>
      <c r="C358" s="41" t="s">
        <v>668</v>
      </c>
      <c r="D358" s="58" t="s">
        <v>33</v>
      </c>
      <c r="E358" s="59" t="s">
        <v>24</v>
      </c>
      <c r="F358" s="60">
        <v>0</v>
      </c>
      <c r="G358" s="60">
        <v>0</v>
      </c>
      <c r="H358" s="31"/>
    </row>
    <row r="359" spans="1:8" s="32" customFormat="1" x14ac:dyDescent="0.25">
      <c r="A359" s="90" t="s">
        <v>647</v>
      </c>
      <c r="B359" s="90" t="s">
        <v>12</v>
      </c>
      <c r="C359" s="115" t="s">
        <v>669</v>
      </c>
      <c r="D359" s="91" t="s">
        <v>33</v>
      </c>
      <c r="E359" s="93" t="s">
        <v>24</v>
      </c>
      <c r="F359" s="94">
        <v>17160.25</v>
      </c>
      <c r="G359" s="94">
        <v>17160.25</v>
      </c>
      <c r="H359" s="95"/>
    </row>
    <row r="360" spans="1:8" s="23" customFormat="1" x14ac:dyDescent="0.25">
      <c r="A360" s="81" t="s">
        <v>771</v>
      </c>
      <c r="B360" s="81" t="s">
        <v>12</v>
      </c>
      <c r="C360" s="106" t="s">
        <v>819</v>
      </c>
      <c r="D360" s="88" t="s">
        <v>29</v>
      </c>
      <c r="E360" s="84" t="s">
        <v>4</v>
      </c>
      <c r="F360" s="85">
        <v>50000</v>
      </c>
      <c r="G360" s="85">
        <v>0</v>
      </c>
      <c r="H360" s="86"/>
    </row>
    <row r="361" spans="1:8" s="23" customFormat="1" x14ac:dyDescent="0.25">
      <c r="A361" s="81" t="s">
        <v>772</v>
      </c>
      <c r="B361" s="81" t="s">
        <v>12</v>
      </c>
      <c r="C361" s="106" t="s">
        <v>820</v>
      </c>
      <c r="D361" s="88" t="s">
        <v>28</v>
      </c>
      <c r="E361" s="84" t="s">
        <v>4</v>
      </c>
      <c r="F361" s="85">
        <v>3000</v>
      </c>
      <c r="G361" s="85">
        <v>0</v>
      </c>
      <c r="H361" s="86"/>
    </row>
    <row r="362" spans="1:8" s="23" customFormat="1" x14ac:dyDescent="0.25">
      <c r="A362" s="81" t="s">
        <v>919</v>
      </c>
      <c r="B362" s="81" t="s">
        <v>12</v>
      </c>
      <c r="C362" s="106" t="s">
        <v>928</v>
      </c>
      <c r="D362" s="88" t="s">
        <v>53</v>
      </c>
      <c r="E362" s="84" t="s">
        <v>4</v>
      </c>
      <c r="F362" s="85">
        <v>50000</v>
      </c>
      <c r="G362" s="85">
        <v>0</v>
      </c>
      <c r="H362" s="86"/>
    </row>
    <row r="363" spans="1:8" s="23" customFormat="1" x14ac:dyDescent="0.25">
      <c r="A363" s="81" t="s">
        <v>920</v>
      </c>
      <c r="B363" s="81" t="s">
        <v>12</v>
      </c>
      <c r="C363" s="106" t="s">
        <v>929</v>
      </c>
      <c r="D363" s="88" t="s">
        <v>21</v>
      </c>
      <c r="E363" s="84" t="s">
        <v>4</v>
      </c>
      <c r="F363" s="85">
        <f>25000+384.66+197.28+822</f>
        <v>26403.94</v>
      </c>
      <c r="G363" s="85">
        <v>0</v>
      </c>
      <c r="H363" s="86"/>
    </row>
    <row r="364" spans="1:8" s="23" customFormat="1" x14ac:dyDescent="0.25">
      <c r="A364" s="81" t="s">
        <v>921</v>
      </c>
      <c r="B364" s="81" t="s">
        <v>12</v>
      </c>
      <c r="C364" s="106" t="s">
        <v>930</v>
      </c>
      <c r="D364" s="88" t="s">
        <v>22</v>
      </c>
      <c r="E364" s="84" t="s">
        <v>4</v>
      </c>
      <c r="F364" s="85">
        <v>13000</v>
      </c>
      <c r="G364" s="85">
        <v>0</v>
      </c>
      <c r="H364" s="86"/>
    </row>
    <row r="365" spans="1:8" s="23" customFormat="1" x14ac:dyDescent="0.25">
      <c r="A365" s="81" t="s">
        <v>922</v>
      </c>
      <c r="B365" s="81" t="s">
        <v>12</v>
      </c>
      <c r="C365" s="106" t="s">
        <v>931</v>
      </c>
      <c r="D365" s="88" t="s">
        <v>22</v>
      </c>
      <c r="E365" s="84" t="s">
        <v>24</v>
      </c>
      <c r="F365" s="85">
        <v>25000</v>
      </c>
      <c r="G365" s="85">
        <v>0</v>
      </c>
      <c r="H365" s="86"/>
    </row>
    <row r="366" spans="1:8" s="23" customFormat="1" x14ac:dyDescent="0.25">
      <c r="A366" s="81" t="s">
        <v>923</v>
      </c>
      <c r="B366" s="81" t="s">
        <v>12</v>
      </c>
      <c r="C366" s="106" t="s">
        <v>932</v>
      </c>
      <c r="D366" s="88" t="s">
        <v>22</v>
      </c>
      <c r="E366" s="84" t="s">
        <v>24</v>
      </c>
      <c r="F366" s="85">
        <v>15000</v>
      </c>
      <c r="G366" s="85">
        <v>0</v>
      </c>
      <c r="H366" s="86"/>
    </row>
    <row r="367" spans="1:8" s="23" customFormat="1" x14ac:dyDescent="0.25">
      <c r="A367" s="81" t="s">
        <v>924</v>
      </c>
      <c r="B367" s="81" t="s">
        <v>12</v>
      </c>
      <c r="C367" s="106" t="s">
        <v>933</v>
      </c>
      <c r="D367" s="88" t="s">
        <v>22</v>
      </c>
      <c r="E367" s="84" t="s">
        <v>24</v>
      </c>
      <c r="F367" s="85">
        <v>25000</v>
      </c>
      <c r="G367" s="85">
        <v>0</v>
      </c>
      <c r="H367" s="86"/>
    </row>
    <row r="368" spans="1:8" s="23" customFormat="1" x14ac:dyDescent="0.25">
      <c r="A368" s="50" t="s">
        <v>925</v>
      </c>
      <c r="B368" s="50" t="s">
        <v>12</v>
      </c>
      <c r="C368" s="67" t="s">
        <v>934</v>
      </c>
      <c r="D368" s="51" t="s">
        <v>22</v>
      </c>
      <c r="E368" s="52" t="s">
        <v>24</v>
      </c>
      <c r="F368" s="53">
        <v>10000</v>
      </c>
      <c r="G368" s="53">
        <v>10000</v>
      </c>
      <c r="H368" s="54"/>
    </row>
    <row r="369" spans="1:8" s="23" customFormat="1" x14ac:dyDescent="0.25">
      <c r="A369" s="81" t="s">
        <v>926</v>
      </c>
      <c r="B369" s="81" t="s">
        <v>12</v>
      </c>
      <c r="C369" s="106" t="s">
        <v>935</v>
      </c>
      <c r="D369" s="88" t="s">
        <v>30</v>
      </c>
      <c r="E369" s="84" t="s">
        <v>4</v>
      </c>
      <c r="F369" s="85">
        <v>16840.73</v>
      </c>
      <c r="G369" s="85">
        <v>0</v>
      </c>
      <c r="H369" s="86"/>
    </row>
    <row r="370" spans="1:8" s="23" customFormat="1" x14ac:dyDescent="0.25">
      <c r="A370" s="81" t="s">
        <v>927</v>
      </c>
      <c r="B370" s="81" t="s">
        <v>12</v>
      </c>
      <c r="C370" s="106" t="s">
        <v>936</v>
      </c>
      <c r="D370" s="88" t="s">
        <v>22</v>
      </c>
      <c r="E370" s="84" t="s">
        <v>4</v>
      </c>
      <c r="F370" s="85">
        <v>25000</v>
      </c>
      <c r="G370" s="85">
        <v>0</v>
      </c>
      <c r="H370" s="86"/>
    </row>
    <row r="371" spans="1:8" s="23" customFormat="1" x14ac:dyDescent="0.25">
      <c r="A371" s="50" t="s">
        <v>247</v>
      </c>
      <c r="B371" s="50" t="s">
        <v>17</v>
      </c>
      <c r="C371" s="67" t="s">
        <v>276</v>
      </c>
      <c r="D371" s="51" t="s">
        <v>51</v>
      </c>
      <c r="E371" s="52" t="s">
        <v>4</v>
      </c>
      <c r="F371" s="53">
        <v>8000</v>
      </c>
      <c r="G371" s="53">
        <v>8000</v>
      </c>
      <c r="H371" s="54"/>
    </row>
    <row r="372" spans="1:8" s="32" customFormat="1" x14ac:dyDescent="0.25">
      <c r="A372" s="81" t="s">
        <v>248</v>
      </c>
      <c r="B372" s="81" t="s">
        <v>17</v>
      </c>
      <c r="C372" s="82" t="s">
        <v>277</v>
      </c>
      <c r="D372" s="88" t="s">
        <v>33</v>
      </c>
      <c r="E372" s="84" t="s">
        <v>4</v>
      </c>
      <c r="F372" s="85">
        <f>55000-363.01</f>
        <v>54636.99</v>
      </c>
      <c r="G372" s="85">
        <f>2486.91+3073.17+5765.34+1087.59+10464.19</f>
        <v>22877.200000000001</v>
      </c>
      <c r="H372" s="86"/>
    </row>
    <row r="373" spans="1:8" s="32" customFormat="1" ht="45" x14ac:dyDescent="0.25">
      <c r="A373" s="81" t="s">
        <v>249</v>
      </c>
      <c r="B373" s="81" t="s">
        <v>17</v>
      </c>
      <c r="C373" s="87" t="s">
        <v>278</v>
      </c>
      <c r="D373" s="88" t="s">
        <v>33</v>
      </c>
      <c r="E373" s="84" t="s">
        <v>4</v>
      </c>
      <c r="F373" s="85">
        <v>45000</v>
      </c>
      <c r="G373" s="85">
        <f>10565.54+7788.01+7564.83+2770.22</f>
        <v>28688.600000000006</v>
      </c>
      <c r="H373" s="86"/>
    </row>
    <row r="374" spans="1:8" s="23" customFormat="1" ht="45" x14ac:dyDescent="0.25">
      <c r="A374" s="50" t="s">
        <v>250</v>
      </c>
      <c r="B374" s="50" t="s">
        <v>17</v>
      </c>
      <c r="C374" s="67" t="s">
        <v>279</v>
      </c>
      <c r="D374" s="51" t="s">
        <v>21</v>
      </c>
      <c r="E374" s="52" t="s">
        <v>4</v>
      </c>
      <c r="F374" s="53">
        <v>25363.01</v>
      </c>
      <c r="G374" s="53">
        <v>25363.01</v>
      </c>
      <c r="H374" s="54"/>
    </row>
    <row r="375" spans="1:8" s="23" customFormat="1" x14ac:dyDescent="0.25">
      <c r="A375" s="81" t="s">
        <v>251</v>
      </c>
      <c r="B375" s="81" t="s">
        <v>17</v>
      </c>
      <c r="C375" s="82" t="s">
        <v>280</v>
      </c>
      <c r="D375" s="88" t="s">
        <v>21</v>
      </c>
      <c r="E375" s="84" t="s">
        <v>4</v>
      </c>
      <c r="F375" s="85">
        <v>28557</v>
      </c>
      <c r="G375" s="85">
        <v>0</v>
      </c>
      <c r="H375" s="86"/>
    </row>
    <row r="376" spans="1:8" s="32" customFormat="1" x14ac:dyDescent="0.25">
      <c r="A376" s="50" t="s">
        <v>252</v>
      </c>
      <c r="B376" s="50" t="s">
        <v>17</v>
      </c>
      <c r="C376" s="55" t="s">
        <v>281</v>
      </c>
      <c r="D376" s="51" t="s">
        <v>21</v>
      </c>
      <c r="E376" s="52" t="s">
        <v>4</v>
      </c>
      <c r="F376" s="53">
        <v>1055</v>
      </c>
      <c r="G376" s="53">
        <v>1055</v>
      </c>
      <c r="H376" s="54"/>
    </row>
    <row r="377" spans="1:8" s="23" customFormat="1" x14ac:dyDescent="0.25">
      <c r="A377" s="35" t="s">
        <v>253</v>
      </c>
      <c r="B377" s="35" t="s">
        <v>17</v>
      </c>
      <c r="C377" s="28" t="s">
        <v>282</v>
      </c>
      <c r="D377" s="36" t="s">
        <v>21</v>
      </c>
      <c r="E377" s="37" t="s">
        <v>24</v>
      </c>
      <c r="F377" s="38">
        <v>0</v>
      </c>
      <c r="G377" s="38">
        <v>0</v>
      </c>
      <c r="H377" s="39"/>
    </row>
    <row r="378" spans="1:8" s="23" customFormat="1" x14ac:dyDescent="0.25">
      <c r="A378" s="81" t="s">
        <v>254</v>
      </c>
      <c r="B378" s="81" t="s">
        <v>17</v>
      </c>
      <c r="C378" s="82" t="s">
        <v>283</v>
      </c>
      <c r="D378" s="88" t="s">
        <v>51</v>
      </c>
      <c r="E378" s="84" t="s">
        <v>24</v>
      </c>
      <c r="F378" s="85">
        <v>50000</v>
      </c>
      <c r="G378" s="85">
        <v>0</v>
      </c>
      <c r="H378" s="86"/>
    </row>
    <row r="379" spans="1:8" s="23" customFormat="1" x14ac:dyDescent="0.25">
      <c r="A379" s="30" t="s">
        <v>255</v>
      </c>
      <c r="B379" s="30" t="s">
        <v>17</v>
      </c>
      <c r="C379" s="46" t="s">
        <v>284</v>
      </c>
      <c r="D379" s="58" t="s">
        <v>33</v>
      </c>
      <c r="E379" s="59" t="s">
        <v>24</v>
      </c>
      <c r="F379" s="60">
        <v>0</v>
      </c>
      <c r="G379" s="60">
        <v>0</v>
      </c>
      <c r="H379" s="31"/>
    </row>
    <row r="380" spans="1:8" s="23" customFormat="1" x14ac:dyDescent="0.25">
      <c r="A380" s="30" t="s">
        <v>256</v>
      </c>
      <c r="B380" s="30" t="s">
        <v>17</v>
      </c>
      <c r="C380" s="46" t="s">
        <v>285</v>
      </c>
      <c r="D380" s="58" t="s">
        <v>33</v>
      </c>
      <c r="E380" s="59" t="s">
        <v>24</v>
      </c>
      <c r="F380" s="60">
        <v>0</v>
      </c>
      <c r="G380" s="60">
        <v>0</v>
      </c>
      <c r="H380" s="31"/>
    </row>
    <row r="381" spans="1:8" s="23" customFormat="1" x14ac:dyDescent="0.25">
      <c r="A381" s="30" t="s">
        <v>257</v>
      </c>
      <c r="B381" s="30" t="s">
        <v>17</v>
      </c>
      <c r="C381" s="46" t="s">
        <v>286</v>
      </c>
      <c r="D381" s="58" t="s">
        <v>33</v>
      </c>
      <c r="E381" s="59" t="s">
        <v>24</v>
      </c>
      <c r="F381" s="60">
        <v>0</v>
      </c>
      <c r="G381" s="60">
        <v>0</v>
      </c>
      <c r="H381" s="31"/>
    </row>
    <row r="382" spans="1:8" s="23" customFormat="1" x14ac:dyDescent="0.25">
      <c r="A382" s="81" t="s">
        <v>258</v>
      </c>
      <c r="B382" s="81" t="s">
        <v>17</v>
      </c>
      <c r="C382" s="82" t="s">
        <v>287</v>
      </c>
      <c r="D382" s="88" t="s">
        <v>93</v>
      </c>
      <c r="E382" s="84" t="s">
        <v>4</v>
      </c>
      <c r="F382" s="85">
        <v>15000</v>
      </c>
      <c r="G382" s="85">
        <f>3073.17+413.88+1554.72+2541.88</f>
        <v>7583.6500000000005</v>
      </c>
      <c r="H382" s="86"/>
    </row>
    <row r="383" spans="1:8" s="23" customFormat="1" x14ac:dyDescent="0.25">
      <c r="A383" s="81" t="s">
        <v>259</v>
      </c>
      <c r="B383" s="81" t="s">
        <v>17</v>
      </c>
      <c r="C383" s="82" t="s">
        <v>288</v>
      </c>
      <c r="D383" s="88" t="s">
        <v>33</v>
      </c>
      <c r="E383" s="84" t="s">
        <v>24</v>
      </c>
      <c r="F383" s="85">
        <v>58557</v>
      </c>
      <c r="G383" s="85">
        <v>0</v>
      </c>
      <c r="H383" s="86"/>
    </row>
    <row r="384" spans="1:8" s="32" customFormat="1" x14ac:dyDescent="0.25">
      <c r="A384" s="35" t="s">
        <v>260</v>
      </c>
      <c r="B384" s="35" t="s">
        <v>17</v>
      </c>
      <c r="C384" s="34" t="s">
        <v>289</v>
      </c>
      <c r="D384" s="36" t="s">
        <v>93</v>
      </c>
      <c r="E384" s="37" t="s">
        <v>4</v>
      </c>
      <c r="F384" s="38">
        <v>0</v>
      </c>
      <c r="G384" s="38">
        <v>0</v>
      </c>
      <c r="H384" s="39"/>
    </row>
    <row r="385" spans="1:8" s="23" customFormat="1" x14ac:dyDescent="0.25">
      <c r="A385" s="81" t="s">
        <v>261</v>
      </c>
      <c r="B385" s="81" t="s">
        <v>17</v>
      </c>
      <c r="C385" s="82" t="s">
        <v>290</v>
      </c>
      <c r="D385" s="88" t="s">
        <v>21</v>
      </c>
      <c r="E385" s="84" t="s">
        <v>24</v>
      </c>
      <c r="F385" s="85">
        <v>8816.73</v>
      </c>
      <c r="G385" s="85">
        <v>0</v>
      </c>
      <c r="H385" s="86"/>
    </row>
    <row r="386" spans="1:8" s="32" customFormat="1" x14ac:dyDescent="0.25">
      <c r="A386" s="30" t="s">
        <v>262</v>
      </c>
      <c r="B386" s="30" t="s">
        <v>17</v>
      </c>
      <c r="C386" s="40" t="s">
        <v>291</v>
      </c>
      <c r="D386" s="58" t="s">
        <v>33</v>
      </c>
      <c r="E386" s="59" t="s">
        <v>24</v>
      </c>
      <c r="F386" s="60">
        <v>0</v>
      </c>
      <c r="G386" s="60">
        <v>0</v>
      </c>
      <c r="H386" s="31"/>
    </row>
    <row r="387" spans="1:8" s="23" customFormat="1" x14ac:dyDescent="0.25">
      <c r="A387" s="81" t="s">
        <v>263</v>
      </c>
      <c r="B387" s="81" t="s">
        <v>17</v>
      </c>
      <c r="C387" s="82" t="s">
        <v>38</v>
      </c>
      <c r="D387" s="88" t="s">
        <v>33</v>
      </c>
      <c r="E387" s="84" t="s">
        <v>24</v>
      </c>
      <c r="F387" s="85">
        <v>19923.64</v>
      </c>
      <c r="G387" s="85">
        <v>12488.4</v>
      </c>
      <c r="H387" s="86"/>
    </row>
    <row r="388" spans="1:8" s="23" customFormat="1" x14ac:dyDescent="0.25">
      <c r="A388" s="81" t="s">
        <v>264</v>
      </c>
      <c r="B388" s="81" t="s">
        <v>17</v>
      </c>
      <c r="C388" s="116" t="s">
        <v>292</v>
      </c>
      <c r="D388" s="88" t="s">
        <v>33</v>
      </c>
      <c r="E388" s="84" t="s">
        <v>24</v>
      </c>
      <c r="F388" s="85">
        <v>25000</v>
      </c>
      <c r="G388" s="85">
        <v>0</v>
      </c>
      <c r="H388" s="86"/>
    </row>
    <row r="389" spans="1:8" s="23" customFormat="1" x14ac:dyDescent="0.25">
      <c r="A389" s="81" t="s">
        <v>265</v>
      </c>
      <c r="B389" s="81" t="s">
        <v>17</v>
      </c>
      <c r="C389" s="117" t="s">
        <v>293</v>
      </c>
      <c r="D389" s="88" t="s">
        <v>22</v>
      </c>
      <c r="E389" s="84" t="s">
        <v>24</v>
      </c>
      <c r="F389" s="85">
        <v>20000</v>
      </c>
      <c r="G389" s="85">
        <v>0</v>
      </c>
      <c r="H389" s="86"/>
    </row>
    <row r="390" spans="1:8" s="23" customFormat="1" x14ac:dyDescent="0.25">
      <c r="A390" s="81" t="s">
        <v>266</v>
      </c>
      <c r="B390" s="81" t="s">
        <v>17</v>
      </c>
      <c r="C390" s="118" t="s">
        <v>294</v>
      </c>
      <c r="D390" s="88" t="s">
        <v>33</v>
      </c>
      <c r="E390" s="84" t="s">
        <v>24</v>
      </c>
      <c r="F390" s="85">
        <v>24000</v>
      </c>
      <c r="G390" s="85">
        <v>0</v>
      </c>
      <c r="H390" s="86"/>
    </row>
    <row r="391" spans="1:8" s="23" customFormat="1" x14ac:dyDescent="0.25">
      <c r="A391" s="50" t="s">
        <v>267</v>
      </c>
      <c r="B391" s="50" t="s">
        <v>17</v>
      </c>
      <c r="C391" s="63" t="s">
        <v>295</v>
      </c>
      <c r="D391" s="51" t="s">
        <v>33</v>
      </c>
      <c r="E391" s="52" t="s">
        <v>24</v>
      </c>
      <c r="F391" s="53">
        <v>48257.5</v>
      </c>
      <c r="G391" s="53">
        <v>48257.5</v>
      </c>
      <c r="H391" s="54"/>
    </row>
    <row r="392" spans="1:8" s="32" customFormat="1" x14ac:dyDescent="0.25">
      <c r="A392" s="50" t="s">
        <v>268</v>
      </c>
      <c r="B392" s="50" t="s">
        <v>17</v>
      </c>
      <c r="C392" s="63" t="s">
        <v>296</v>
      </c>
      <c r="D392" s="51" t="s">
        <v>33</v>
      </c>
      <c r="E392" s="52" t="s">
        <v>24</v>
      </c>
      <c r="F392" s="53">
        <v>10000</v>
      </c>
      <c r="G392" s="53">
        <v>10000</v>
      </c>
      <c r="H392" s="54"/>
    </row>
    <row r="393" spans="1:8" s="23" customFormat="1" x14ac:dyDescent="0.25">
      <c r="A393" s="35" t="s">
        <v>269</v>
      </c>
      <c r="B393" s="35" t="s">
        <v>17</v>
      </c>
      <c r="C393" s="34" t="s">
        <v>63</v>
      </c>
      <c r="D393" s="36" t="s">
        <v>22</v>
      </c>
      <c r="E393" s="37" t="s">
        <v>24</v>
      </c>
      <c r="F393" s="38">
        <v>0</v>
      </c>
      <c r="G393" s="38">
        <v>0</v>
      </c>
      <c r="H393" s="39"/>
    </row>
    <row r="394" spans="1:8" s="23" customFormat="1" x14ac:dyDescent="0.25">
      <c r="A394" s="81" t="s">
        <v>270</v>
      </c>
      <c r="B394" s="81" t="s">
        <v>17</v>
      </c>
      <c r="C394" s="87" t="s">
        <v>297</v>
      </c>
      <c r="D394" s="88" t="s">
        <v>33</v>
      </c>
      <c r="E394" s="84" t="s">
        <v>24</v>
      </c>
      <c r="F394" s="85">
        <v>5000</v>
      </c>
      <c r="G394" s="85">
        <v>0</v>
      </c>
      <c r="H394" s="86"/>
    </row>
    <row r="395" spans="1:8" s="23" customFormat="1" x14ac:dyDescent="0.25">
      <c r="A395" s="35" t="s">
        <v>271</v>
      </c>
      <c r="B395" s="35" t="s">
        <v>17</v>
      </c>
      <c r="C395" s="34" t="s">
        <v>62</v>
      </c>
      <c r="D395" s="36" t="s">
        <v>22</v>
      </c>
      <c r="E395" s="37" t="s">
        <v>24</v>
      </c>
      <c r="F395" s="38">
        <v>0</v>
      </c>
      <c r="G395" s="38">
        <v>0</v>
      </c>
      <c r="H395" s="39"/>
    </row>
    <row r="396" spans="1:8" s="23" customFormat="1" x14ac:dyDescent="0.25">
      <c r="A396" s="50" t="s">
        <v>272</v>
      </c>
      <c r="B396" s="50" t="s">
        <v>17</v>
      </c>
      <c r="C396" s="63" t="s">
        <v>298</v>
      </c>
      <c r="D396" s="51" t="s">
        <v>33</v>
      </c>
      <c r="E396" s="52" t="s">
        <v>24</v>
      </c>
      <c r="F396" s="53">
        <v>17000</v>
      </c>
      <c r="G396" s="53">
        <v>17000</v>
      </c>
      <c r="H396" s="54"/>
    </row>
    <row r="397" spans="1:8" s="23" customFormat="1" x14ac:dyDescent="0.25">
      <c r="A397" s="35" t="s">
        <v>273</v>
      </c>
      <c r="B397" s="35" t="s">
        <v>17</v>
      </c>
      <c r="C397" s="28" t="s">
        <v>299</v>
      </c>
      <c r="D397" s="36" t="s">
        <v>22</v>
      </c>
      <c r="E397" s="37" t="s">
        <v>4</v>
      </c>
      <c r="F397" s="38">
        <v>0</v>
      </c>
      <c r="G397" s="38">
        <v>0</v>
      </c>
      <c r="H397" s="39"/>
    </row>
    <row r="398" spans="1:8" s="23" customFormat="1" x14ac:dyDescent="0.25">
      <c r="A398" s="50" t="s">
        <v>274</v>
      </c>
      <c r="B398" s="50" t="s">
        <v>17</v>
      </c>
      <c r="C398" s="63" t="s">
        <v>300</v>
      </c>
      <c r="D398" s="51" t="s">
        <v>33</v>
      </c>
      <c r="E398" s="52" t="s">
        <v>24</v>
      </c>
      <c r="F398" s="53">
        <v>100000</v>
      </c>
      <c r="G398" s="53">
        <v>100000</v>
      </c>
      <c r="H398" s="54"/>
    </row>
    <row r="399" spans="1:8" s="23" customFormat="1" x14ac:dyDescent="0.25">
      <c r="A399" s="50" t="s">
        <v>275</v>
      </c>
      <c r="B399" s="50" t="s">
        <v>17</v>
      </c>
      <c r="C399" s="63" t="s">
        <v>301</v>
      </c>
      <c r="D399" s="51" t="s">
        <v>33</v>
      </c>
      <c r="E399" s="52" t="s">
        <v>24</v>
      </c>
      <c r="F399" s="53">
        <v>19883.86</v>
      </c>
      <c r="G399" s="53">
        <v>19883.86</v>
      </c>
      <c r="H399" s="54"/>
    </row>
    <row r="400" spans="1:8" s="23" customFormat="1" x14ac:dyDescent="0.25">
      <c r="A400" s="50" t="s">
        <v>670</v>
      </c>
      <c r="B400" s="50" t="s">
        <v>17</v>
      </c>
      <c r="C400" s="67" t="s">
        <v>691</v>
      </c>
      <c r="D400" s="51" t="s">
        <v>21</v>
      </c>
      <c r="E400" s="52" t="s">
        <v>4</v>
      </c>
      <c r="F400" s="53">
        <v>5500</v>
      </c>
      <c r="G400" s="76">
        <v>5500</v>
      </c>
      <c r="H400" s="54"/>
    </row>
    <row r="401" spans="1:8" s="23" customFormat="1" x14ac:dyDescent="0.25">
      <c r="A401" s="30" t="s">
        <v>671</v>
      </c>
      <c r="B401" s="30" t="s">
        <v>17</v>
      </c>
      <c r="C401" s="41" t="s">
        <v>693</v>
      </c>
      <c r="D401" s="58" t="s">
        <v>33</v>
      </c>
      <c r="E401" s="59" t="s">
        <v>24</v>
      </c>
      <c r="F401" s="60">
        <v>0</v>
      </c>
      <c r="G401" s="60">
        <v>0</v>
      </c>
      <c r="H401" s="31"/>
    </row>
    <row r="402" spans="1:8" s="23" customFormat="1" ht="30" x14ac:dyDescent="0.25">
      <c r="A402" s="30" t="s">
        <v>672</v>
      </c>
      <c r="B402" s="30" t="s">
        <v>17</v>
      </c>
      <c r="C402" s="41" t="s">
        <v>694</v>
      </c>
      <c r="D402" s="58" t="s">
        <v>33</v>
      </c>
      <c r="E402" s="59" t="s">
        <v>24</v>
      </c>
      <c r="F402" s="60">
        <v>0</v>
      </c>
      <c r="G402" s="60">
        <v>0</v>
      </c>
      <c r="H402" s="31"/>
    </row>
    <row r="403" spans="1:8" s="23" customFormat="1" x14ac:dyDescent="0.25">
      <c r="A403" s="30" t="s">
        <v>673</v>
      </c>
      <c r="B403" s="30" t="s">
        <v>17</v>
      </c>
      <c r="C403" s="41" t="s">
        <v>695</v>
      </c>
      <c r="D403" s="58" t="s">
        <v>33</v>
      </c>
      <c r="E403" s="59" t="s">
        <v>24</v>
      </c>
      <c r="F403" s="60">
        <v>0</v>
      </c>
      <c r="G403" s="60">
        <v>0</v>
      </c>
      <c r="H403" s="31"/>
    </row>
    <row r="404" spans="1:8" s="23" customFormat="1" x14ac:dyDescent="0.25">
      <c r="A404" s="30" t="s">
        <v>674</v>
      </c>
      <c r="B404" s="30" t="s">
        <v>17</v>
      </c>
      <c r="C404" s="41" t="s">
        <v>696</v>
      </c>
      <c r="D404" s="58" t="s">
        <v>33</v>
      </c>
      <c r="E404" s="59" t="s">
        <v>24</v>
      </c>
      <c r="F404" s="60">
        <v>0</v>
      </c>
      <c r="G404" s="60">
        <v>0</v>
      </c>
      <c r="H404" s="31"/>
    </row>
    <row r="405" spans="1:8" s="23" customFormat="1" x14ac:dyDescent="0.25">
      <c r="A405" s="50" t="s">
        <v>675</v>
      </c>
      <c r="B405" s="50" t="s">
        <v>17</v>
      </c>
      <c r="C405" s="67" t="s">
        <v>692</v>
      </c>
      <c r="D405" s="51" t="s">
        <v>33</v>
      </c>
      <c r="E405" s="52" t="s">
        <v>4</v>
      </c>
      <c r="F405" s="53">
        <v>49800</v>
      </c>
      <c r="G405" s="53">
        <v>49800</v>
      </c>
      <c r="H405" s="54"/>
    </row>
    <row r="406" spans="1:8" s="23" customFormat="1" x14ac:dyDescent="0.25">
      <c r="A406" s="30" t="s">
        <v>676</v>
      </c>
      <c r="B406" s="30" t="s">
        <v>17</v>
      </c>
      <c r="C406" s="41" t="s">
        <v>697</v>
      </c>
      <c r="D406" s="58" t="s">
        <v>33</v>
      </c>
      <c r="E406" s="59" t="s">
        <v>24</v>
      </c>
      <c r="F406" s="60">
        <v>0</v>
      </c>
      <c r="G406" s="60">
        <v>0</v>
      </c>
      <c r="H406" s="31"/>
    </row>
    <row r="407" spans="1:8" s="23" customFormat="1" x14ac:dyDescent="0.25">
      <c r="A407" s="35" t="s">
        <v>689</v>
      </c>
      <c r="B407" s="35" t="s">
        <v>17</v>
      </c>
      <c r="C407" s="73" t="s">
        <v>698</v>
      </c>
      <c r="D407" s="36" t="s">
        <v>33</v>
      </c>
      <c r="E407" s="37" t="s">
        <v>24</v>
      </c>
      <c r="F407" s="38">
        <v>0</v>
      </c>
      <c r="G407" s="38">
        <v>0</v>
      </c>
      <c r="H407" s="39"/>
    </row>
    <row r="408" spans="1:8" s="23" customFormat="1" x14ac:dyDescent="0.25">
      <c r="A408" s="30" t="s">
        <v>677</v>
      </c>
      <c r="B408" s="30" t="s">
        <v>17</v>
      </c>
      <c r="C408" s="41" t="s">
        <v>699</v>
      </c>
      <c r="D408" s="58" t="s">
        <v>33</v>
      </c>
      <c r="E408" s="59" t="s">
        <v>24</v>
      </c>
      <c r="F408" s="60">
        <v>0</v>
      </c>
      <c r="G408" s="60">
        <v>0</v>
      </c>
      <c r="H408" s="31"/>
    </row>
    <row r="409" spans="1:8" s="23" customFormat="1" x14ac:dyDescent="0.25">
      <c r="A409" s="81" t="s">
        <v>678</v>
      </c>
      <c r="B409" s="81" t="s">
        <v>17</v>
      </c>
      <c r="C409" s="106" t="s">
        <v>700</v>
      </c>
      <c r="D409" s="88" t="s">
        <v>33</v>
      </c>
      <c r="E409" s="84" t="s">
        <v>24</v>
      </c>
      <c r="F409" s="85">
        <v>45000</v>
      </c>
      <c r="G409" s="85">
        <v>0</v>
      </c>
      <c r="H409" s="86"/>
    </row>
    <row r="410" spans="1:8" s="23" customFormat="1" x14ac:dyDescent="0.25">
      <c r="A410" s="30" t="s">
        <v>679</v>
      </c>
      <c r="B410" s="30" t="s">
        <v>17</v>
      </c>
      <c r="C410" s="41" t="s">
        <v>707</v>
      </c>
      <c r="D410" s="58" t="s">
        <v>33</v>
      </c>
      <c r="E410" s="59" t="s">
        <v>24</v>
      </c>
      <c r="F410" s="60">
        <v>0</v>
      </c>
      <c r="G410" s="60">
        <v>0</v>
      </c>
      <c r="H410" s="31"/>
    </row>
    <row r="411" spans="1:8" s="23" customFormat="1" x14ac:dyDescent="0.25">
      <c r="A411" s="30" t="s">
        <v>680</v>
      </c>
      <c r="B411" s="30" t="s">
        <v>17</v>
      </c>
      <c r="C411" s="41" t="s">
        <v>708</v>
      </c>
      <c r="D411" s="58" t="s">
        <v>33</v>
      </c>
      <c r="E411" s="59" t="s">
        <v>24</v>
      </c>
      <c r="F411" s="60">
        <v>0</v>
      </c>
      <c r="G411" s="60">
        <v>0</v>
      </c>
      <c r="H411" s="31"/>
    </row>
    <row r="412" spans="1:8" s="23" customFormat="1" x14ac:dyDescent="0.25">
      <c r="A412" s="30" t="s">
        <v>681</v>
      </c>
      <c r="B412" s="30" t="s">
        <v>17</v>
      </c>
      <c r="C412" s="41" t="s">
        <v>709</v>
      </c>
      <c r="D412" s="58" t="s">
        <v>33</v>
      </c>
      <c r="E412" s="59" t="s">
        <v>24</v>
      </c>
      <c r="F412" s="60">
        <v>0</v>
      </c>
      <c r="G412" s="60">
        <v>0</v>
      </c>
      <c r="H412" s="31"/>
    </row>
    <row r="413" spans="1:8" s="23" customFormat="1" x14ac:dyDescent="0.25">
      <c r="A413" s="30" t="s">
        <v>682</v>
      </c>
      <c r="B413" s="30" t="s">
        <v>17</v>
      </c>
      <c r="C413" s="41" t="s">
        <v>710</v>
      </c>
      <c r="D413" s="58" t="s">
        <v>33</v>
      </c>
      <c r="E413" s="59" t="s">
        <v>24</v>
      </c>
      <c r="F413" s="60">
        <v>0</v>
      </c>
      <c r="G413" s="60">
        <v>0</v>
      </c>
      <c r="H413" s="31"/>
    </row>
    <row r="414" spans="1:8" s="23" customFormat="1" x14ac:dyDescent="0.25">
      <c r="A414" s="50" t="s">
        <v>683</v>
      </c>
      <c r="B414" s="50" t="s">
        <v>17</v>
      </c>
      <c r="C414" s="67" t="s">
        <v>701</v>
      </c>
      <c r="D414" s="51" t="s">
        <v>93</v>
      </c>
      <c r="E414" s="52" t="s">
        <v>4</v>
      </c>
      <c r="F414" s="53">
        <v>49900</v>
      </c>
      <c r="G414" s="53">
        <v>49900</v>
      </c>
      <c r="H414" s="54"/>
    </row>
    <row r="415" spans="1:8" s="23" customFormat="1" x14ac:dyDescent="0.25">
      <c r="A415" s="50" t="s">
        <v>684</v>
      </c>
      <c r="B415" s="50" t="s">
        <v>17</v>
      </c>
      <c r="C415" s="67" t="s">
        <v>702</v>
      </c>
      <c r="D415" s="51" t="s">
        <v>28</v>
      </c>
      <c r="E415" s="52" t="s">
        <v>4</v>
      </c>
      <c r="F415" s="53">
        <v>49900</v>
      </c>
      <c r="G415" s="53">
        <v>49900</v>
      </c>
      <c r="H415" s="54"/>
    </row>
    <row r="416" spans="1:8" s="23" customFormat="1" x14ac:dyDescent="0.25">
      <c r="A416" s="50" t="s">
        <v>685</v>
      </c>
      <c r="B416" s="50" t="s">
        <v>17</v>
      </c>
      <c r="C416" s="67" t="s">
        <v>703</v>
      </c>
      <c r="D416" s="51" t="s">
        <v>690</v>
      </c>
      <c r="E416" s="52" t="s">
        <v>4</v>
      </c>
      <c r="F416" s="53">
        <v>35000</v>
      </c>
      <c r="G416" s="53">
        <v>35000</v>
      </c>
      <c r="H416" s="54"/>
    </row>
    <row r="417" spans="1:8" s="23" customFormat="1" ht="30" x14ac:dyDescent="0.25">
      <c r="A417" s="30" t="s">
        <v>686</v>
      </c>
      <c r="B417" s="30" t="s">
        <v>17</v>
      </c>
      <c r="C417" s="41" t="s">
        <v>705</v>
      </c>
      <c r="D417" s="58" t="s">
        <v>33</v>
      </c>
      <c r="E417" s="59" t="s">
        <v>24</v>
      </c>
      <c r="F417" s="60">
        <v>0</v>
      </c>
      <c r="G417" s="60">
        <v>0</v>
      </c>
      <c r="H417" s="31"/>
    </row>
    <row r="418" spans="1:8" s="23" customFormat="1" x14ac:dyDescent="0.25">
      <c r="A418" s="81" t="s">
        <v>687</v>
      </c>
      <c r="B418" s="81" t="s">
        <v>17</v>
      </c>
      <c r="C418" s="106" t="s">
        <v>704</v>
      </c>
      <c r="D418" s="88" t="s">
        <v>51</v>
      </c>
      <c r="E418" s="84" t="s">
        <v>4</v>
      </c>
      <c r="F418" s="85">
        <v>25000</v>
      </c>
      <c r="G418" s="85">
        <v>0</v>
      </c>
      <c r="H418" s="86"/>
    </row>
    <row r="419" spans="1:8" s="23" customFormat="1" x14ac:dyDescent="0.25">
      <c r="A419" s="50" t="s">
        <v>688</v>
      </c>
      <c r="B419" s="50" t="s">
        <v>17</v>
      </c>
      <c r="C419" s="67" t="s">
        <v>706</v>
      </c>
      <c r="D419" s="51" t="s">
        <v>51</v>
      </c>
      <c r="E419" s="52" t="s">
        <v>4</v>
      </c>
      <c r="F419" s="53">
        <v>3000</v>
      </c>
      <c r="G419" s="53">
        <v>3000</v>
      </c>
      <c r="H419" s="54"/>
    </row>
    <row r="420" spans="1:8" s="23" customFormat="1" ht="30" x14ac:dyDescent="0.25">
      <c r="A420" s="30" t="s">
        <v>773</v>
      </c>
      <c r="B420" s="30" t="s">
        <v>17</v>
      </c>
      <c r="C420" s="41" t="s">
        <v>821</v>
      </c>
      <c r="D420" s="58" t="s">
        <v>33</v>
      </c>
      <c r="E420" s="59" t="s">
        <v>24</v>
      </c>
      <c r="F420" s="60">
        <v>0</v>
      </c>
      <c r="G420" s="79">
        <v>0</v>
      </c>
      <c r="H420" s="31"/>
    </row>
    <row r="421" spans="1:8" s="23" customFormat="1" x14ac:dyDescent="0.25">
      <c r="A421" s="50" t="s">
        <v>774</v>
      </c>
      <c r="B421" s="50" t="s">
        <v>17</v>
      </c>
      <c r="C421" s="67" t="s">
        <v>822</v>
      </c>
      <c r="D421" s="51" t="s">
        <v>22</v>
      </c>
      <c r="E421" s="52" t="s">
        <v>4</v>
      </c>
      <c r="F421" s="53">
        <v>20000</v>
      </c>
      <c r="G421" s="53">
        <v>20000</v>
      </c>
      <c r="H421" s="54"/>
    </row>
    <row r="422" spans="1:8" s="23" customFormat="1" x14ac:dyDescent="0.25">
      <c r="A422" s="30" t="s">
        <v>775</v>
      </c>
      <c r="B422" s="30" t="s">
        <v>17</v>
      </c>
      <c r="C422" s="41" t="s">
        <v>823</v>
      </c>
      <c r="D422" s="58" t="s">
        <v>33</v>
      </c>
      <c r="E422" s="59" t="s">
        <v>24</v>
      </c>
      <c r="F422" s="60">
        <v>0</v>
      </c>
      <c r="G422" s="60">
        <v>0</v>
      </c>
      <c r="H422" s="31"/>
    </row>
    <row r="423" spans="1:8" s="23" customFormat="1" x14ac:dyDescent="0.25">
      <c r="A423" s="30" t="s">
        <v>776</v>
      </c>
      <c r="B423" s="30" t="s">
        <v>17</v>
      </c>
      <c r="C423" s="41" t="s">
        <v>824</v>
      </c>
      <c r="D423" s="58" t="s">
        <v>33</v>
      </c>
      <c r="E423" s="59" t="s">
        <v>24</v>
      </c>
      <c r="F423" s="60">
        <v>0</v>
      </c>
      <c r="G423" s="60">
        <v>0</v>
      </c>
      <c r="H423" s="31"/>
    </row>
    <row r="424" spans="1:8" s="23" customFormat="1" x14ac:dyDescent="0.25">
      <c r="A424" s="30" t="s">
        <v>777</v>
      </c>
      <c r="B424" s="30" t="s">
        <v>17</v>
      </c>
      <c r="C424" s="41" t="s">
        <v>825</v>
      </c>
      <c r="D424" s="58" t="s">
        <v>33</v>
      </c>
      <c r="E424" s="59" t="s">
        <v>24</v>
      </c>
      <c r="F424" s="60">
        <v>0</v>
      </c>
      <c r="G424" s="60">
        <v>0</v>
      </c>
      <c r="H424" s="31"/>
    </row>
    <row r="425" spans="1:8" s="23" customFormat="1" x14ac:dyDescent="0.25">
      <c r="A425" s="96" t="s">
        <v>778</v>
      </c>
      <c r="B425" s="96" t="s">
        <v>17</v>
      </c>
      <c r="C425" s="112" t="s">
        <v>828</v>
      </c>
      <c r="D425" s="97" t="s">
        <v>353</v>
      </c>
      <c r="E425" s="99" t="s">
        <v>24</v>
      </c>
      <c r="F425" s="100">
        <v>88850</v>
      </c>
      <c r="G425" s="100">
        <v>88850</v>
      </c>
      <c r="H425" s="101"/>
    </row>
    <row r="426" spans="1:8" s="23" customFormat="1" x14ac:dyDescent="0.25">
      <c r="A426" s="30" t="s">
        <v>779</v>
      </c>
      <c r="B426" s="30" t="s">
        <v>17</v>
      </c>
      <c r="C426" s="41" t="s">
        <v>826</v>
      </c>
      <c r="D426" s="58" t="s">
        <v>33</v>
      </c>
      <c r="E426" s="59" t="s">
        <v>24</v>
      </c>
      <c r="F426" s="60">
        <v>0</v>
      </c>
      <c r="G426" s="60">
        <v>0</v>
      </c>
      <c r="H426" s="31"/>
    </row>
    <row r="427" spans="1:8" s="23" customFormat="1" ht="30" x14ac:dyDescent="0.25">
      <c r="A427" s="30" t="s">
        <v>780</v>
      </c>
      <c r="B427" s="30" t="s">
        <v>17</v>
      </c>
      <c r="C427" s="41" t="s">
        <v>827</v>
      </c>
      <c r="D427" s="58" t="s">
        <v>33</v>
      </c>
      <c r="E427" s="59" t="s">
        <v>24</v>
      </c>
      <c r="F427" s="60">
        <v>0</v>
      </c>
      <c r="G427" s="60">
        <v>0</v>
      </c>
      <c r="H427" s="31"/>
    </row>
    <row r="428" spans="1:8" s="23" customFormat="1" x14ac:dyDescent="0.25">
      <c r="A428" s="81" t="s">
        <v>937</v>
      </c>
      <c r="B428" s="81" t="s">
        <v>17</v>
      </c>
      <c r="C428" s="106" t="s">
        <v>938</v>
      </c>
      <c r="D428" s="88" t="s">
        <v>353</v>
      </c>
      <c r="E428" s="84" t="s">
        <v>24</v>
      </c>
      <c r="F428" s="85">
        <v>50000</v>
      </c>
      <c r="G428" s="119">
        <v>0</v>
      </c>
      <c r="H428" s="86"/>
    </row>
    <row r="429" spans="1:8" s="23" customFormat="1" x14ac:dyDescent="0.25">
      <c r="A429" s="81" t="s">
        <v>302</v>
      </c>
      <c r="B429" s="81" t="s">
        <v>7</v>
      </c>
      <c r="C429" s="82" t="s">
        <v>312</v>
      </c>
      <c r="D429" s="88" t="s">
        <v>93</v>
      </c>
      <c r="E429" s="84" t="s">
        <v>4</v>
      </c>
      <c r="F429" s="120">
        <f>114537.93+530.2-3236.32</f>
        <v>111831.80999999998</v>
      </c>
      <c r="G429" s="107">
        <f>6782.57+4103.67+14958.37+19140.91+16560+17933.22</f>
        <v>79478.740000000005</v>
      </c>
      <c r="H429" s="86"/>
    </row>
    <row r="430" spans="1:8" s="23" customFormat="1" x14ac:dyDescent="0.25">
      <c r="A430" s="50" t="s">
        <v>303</v>
      </c>
      <c r="B430" s="50" t="s">
        <v>7</v>
      </c>
      <c r="C430" s="55" t="s">
        <v>50</v>
      </c>
      <c r="D430" s="51" t="s">
        <v>22</v>
      </c>
      <c r="E430" s="52" t="s">
        <v>24</v>
      </c>
      <c r="F430" s="56">
        <v>25000</v>
      </c>
      <c r="G430" s="57">
        <v>25000</v>
      </c>
      <c r="H430" s="54"/>
    </row>
    <row r="431" spans="1:8" s="23" customFormat="1" x14ac:dyDescent="0.25">
      <c r="A431" s="50" t="s">
        <v>304</v>
      </c>
      <c r="B431" s="50" t="s">
        <v>7</v>
      </c>
      <c r="C431" s="55" t="s">
        <v>46</v>
      </c>
      <c r="D431" s="51" t="s">
        <v>21</v>
      </c>
      <c r="E431" s="52" t="s">
        <v>4</v>
      </c>
      <c r="F431" s="53">
        <v>1969.8</v>
      </c>
      <c r="G431" s="121">
        <v>1969.8</v>
      </c>
      <c r="H431" s="54"/>
    </row>
    <row r="432" spans="1:8" s="23" customFormat="1" x14ac:dyDescent="0.25">
      <c r="A432" s="81" t="s">
        <v>305</v>
      </c>
      <c r="B432" s="81" t="s">
        <v>7</v>
      </c>
      <c r="C432" s="82" t="s">
        <v>313</v>
      </c>
      <c r="D432" s="88" t="s">
        <v>33</v>
      </c>
      <c r="E432" s="84" t="s">
        <v>4</v>
      </c>
      <c r="F432" s="85">
        <v>1295</v>
      </c>
      <c r="G432" s="85">
        <v>0</v>
      </c>
      <c r="H432" s="86"/>
    </row>
    <row r="433" spans="1:8" s="23" customFormat="1" ht="45" x14ac:dyDescent="0.25">
      <c r="A433" s="81" t="s">
        <v>306</v>
      </c>
      <c r="B433" s="81" t="s">
        <v>7</v>
      </c>
      <c r="C433" s="106" t="s">
        <v>314</v>
      </c>
      <c r="D433" s="88" t="s">
        <v>22</v>
      </c>
      <c r="E433" s="84" t="s">
        <v>4</v>
      </c>
      <c r="F433" s="85">
        <v>10800</v>
      </c>
      <c r="G433" s="85">
        <v>2760.65</v>
      </c>
      <c r="H433" s="86"/>
    </row>
    <row r="434" spans="1:8" s="23" customFormat="1" x14ac:dyDescent="0.25">
      <c r="A434" s="50" t="s">
        <v>307</v>
      </c>
      <c r="B434" s="50" t="s">
        <v>7</v>
      </c>
      <c r="C434" s="55" t="s">
        <v>52</v>
      </c>
      <c r="D434" s="51" t="s">
        <v>22</v>
      </c>
      <c r="E434" s="52" t="s">
        <v>4</v>
      </c>
      <c r="F434" s="53">
        <v>1000</v>
      </c>
      <c r="G434" s="53">
        <v>1000</v>
      </c>
      <c r="H434" s="54"/>
    </row>
    <row r="435" spans="1:8" s="23" customFormat="1" x14ac:dyDescent="0.25">
      <c r="A435" s="50" t="s">
        <v>308</v>
      </c>
      <c r="B435" s="50" t="s">
        <v>7</v>
      </c>
      <c r="C435" s="55" t="s">
        <v>67</v>
      </c>
      <c r="D435" s="51" t="s">
        <v>21</v>
      </c>
      <c r="E435" s="52" t="s">
        <v>4</v>
      </c>
      <c r="F435" s="53">
        <f>15450+3236.32</f>
        <v>18686.32</v>
      </c>
      <c r="G435" s="53">
        <f>15450+3236.32</f>
        <v>18686.32</v>
      </c>
      <c r="H435" s="54"/>
    </row>
    <row r="436" spans="1:8" s="23" customFormat="1" x14ac:dyDescent="0.25">
      <c r="A436" s="81" t="s">
        <v>309</v>
      </c>
      <c r="B436" s="81" t="s">
        <v>7</v>
      </c>
      <c r="C436" s="82" t="s">
        <v>66</v>
      </c>
      <c r="D436" s="88" t="s">
        <v>22</v>
      </c>
      <c r="E436" s="84" t="s">
        <v>4</v>
      </c>
      <c r="F436" s="85">
        <v>23100</v>
      </c>
      <c r="G436" s="85">
        <v>0</v>
      </c>
      <c r="H436" s="86"/>
    </row>
    <row r="437" spans="1:8" s="23" customFormat="1" x14ac:dyDescent="0.25">
      <c r="A437" s="81" t="s">
        <v>310</v>
      </c>
      <c r="B437" s="81" t="s">
        <v>7</v>
      </c>
      <c r="C437" s="82" t="s">
        <v>65</v>
      </c>
      <c r="D437" s="88" t="s">
        <v>93</v>
      </c>
      <c r="E437" s="84" t="s">
        <v>4</v>
      </c>
      <c r="F437" s="85">
        <v>25000</v>
      </c>
      <c r="G437" s="85">
        <v>0</v>
      </c>
      <c r="H437" s="86"/>
    </row>
    <row r="438" spans="1:8" s="23" customFormat="1" x14ac:dyDescent="0.25">
      <c r="A438" s="81" t="s">
        <v>311</v>
      </c>
      <c r="B438" s="81" t="s">
        <v>7</v>
      </c>
      <c r="C438" s="82" t="s">
        <v>64</v>
      </c>
      <c r="D438" s="88" t="s">
        <v>93</v>
      </c>
      <c r="E438" s="84" t="s">
        <v>4</v>
      </c>
      <c r="F438" s="85">
        <v>25000</v>
      </c>
      <c r="G438" s="85">
        <v>0</v>
      </c>
      <c r="H438" s="86"/>
    </row>
    <row r="439" spans="1:8" s="23" customFormat="1" x14ac:dyDescent="0.25">
      <c r="A439" s="81" t="s">
        <v>711</v>
      </c>
      <c r="B439" s="81" t="s">
        <v>7</v>
      </c>
      <c r="C439" s="88" t="s">
        <v>722</v>
      </c>
      <c r="D439" s="88" t="s">
        <v>21</v>
      </c>
      <c r="E439" s="84" t="s">
        <v>4</v>
      </c>
      <c r="F439" s="85">
        <v>5000</v>
      </c>
      <c r="G439" s="85">
        <v>0</v>
      </c>
      <c r="H439" s="86"/>
    </row>
    <row r="440" spans="1:8" s="23" customFormat="1" x14ac:dyDescent="0.25">
      <c r="A440" s="81" t="s">
        <v>712</v>
      </c>
      <c r="B440" s="81" t="s">
        <v>7</v>
      </c>
      <c r="C440" s="88" t="s">
        <v>723</v>
      </c>
      <c r="D440" s="88" t="s">
        <v>31</v>
      </c>
      <c r="E440" s="84" t="s">
        <v>4</v>
      </c>
      <c r="F440" s="85">
        <v>10000</v>
      </c>
      <c r="G440" s="85">
        <v>0</v>
      </c>
      <c r="H440" s="86"/>
    </row>
    <row r="441" spans="1:8" s="23" customFormat="1" ht="30" x14ac:dyDescent="0.25">
      <c r="A441" s="81" t="s">
        <v>713</v>
      </c>
      <c r="B441" s="81" t="s">
        <v>7</v>
      </c>
      <c r="C441" s="106" t="s">
        <v>724</v>
      </c>
      <c r="D441" s="88" t="s">
        <v>23</v>
      </c>
      <c r="E441" s="84" t="s">
        <v>4</v>
      </c>
      <c r="F441" s="85">
        <v>32684</v>
      </c>
      <c r="G441" s="85">
        <v>0</v>
      </c>
      <c r="H441" s="86"/>
    </row>
    <row r="442" spans="1:8" s="23" customFormat="1" x14ac:dyDescent="0.25">
      <c r="A442" s="50" t="s">
        <v>714</v>
      </c>
      <c r="B442" s="50" t="s">
        <v>7</v>
      </c>
      <c r="C442" s="51" t="s">
        <v>725</v>
      </c>
      <c r="D442" s="51" t="s">
        <v>22</v>
      </c>
      <c r="E442" s="52" t="s">
        <v>4</v>
      </c>
      <c r="F442" s="53">
        <v>13422.36</v>
      </c>
      <c r="G442" s="53">
        <v>13422.36</v>
      </c>
      <c r="H442" s="54"/>
    </row>
    <row r="443" spans="1:8" s="23" customFormat="1" x14ac:dyDescent="0.25">
      <c r="A443" s="96" t="s">
        <v>715</v>
      </c>
      <c r="B443" s="96" t="s">
        <v>7</v>
      </c>
      <c r="C443" s="97" t="s">
        <v>726</v>
      </c>
      <c r="D443" s="97" t="s">
        <v>33</v>
      </c>
      <c r="E443" s="99" t="s">
        <v>24</v>
      </c>
      <c r="F443" s="100">
        <v>89299.92</v>
      </c>
      <c r="G443" s="100">
        <v>89299.92</v>
      </c>
      <c r="H443" s="101"/>
    </row>
    <row r="444" spans="1:8" s="23" customFormat="1" x14ac:dyDescent="0.25">
      <c r="A444" s="90" t="s">
        <v>716</v>
      </c>
      <c r="B444" s="90" t="s">
        <v>7</v>
      </c>
      <c r="C444" s="91" t="s">
        <v>721</v>
      </c>
      <c r="D444" s="91" t="s">
        <v>33</v>
      </c>
      <c r="E444" s="93" t="s">
        <v>24</v>
      </c>
      <c r="F444" s="94">
        <v>48409.279999999999</v>
      </c>
      <c r="G444" s="94">
        <v>48409.279999999999</v>
      </c>
      <c r="H444" s="95"/>
    </row>
    <row r="445" spans="1:8" s="23" customFormat="1" x14ac:dyDescent="0.25">
      <c r="A445" s="50" t="s">
        <v>717</v>
      </c>
      <c r="B445" s="50" t="s">
        <v>7</v>
      </c>
      <c r="C445" s="51" t="s">
        <v>727</v>
      </c>
      <c r="D445" s="51" t="s">
        <v>326</v>
      </c>
      <c r="E445" s="52" t="s">
        <v>4</v>
      </c>
      <c r="F445" s="53">
        <v>1800</v>
      </c>
      <c r="G445" s="53">
        <v>1800</v>
      </c>
      <c r="H445" s="54"/>
    </row>
    <row r="446" spans="1:8" s="23" customFormat="1" x14ac:dyDescent="0.25">
      <c r="A446" s="96" t="s">
        <v>718</v>
      </c>
      <c r="B446" s="96" t="s">
        <v>7</v>
      </c>
      <c r="C446" s="97" t="s">
        <v>728</v>
      </c>
      <c r="D446" s="97" t="s">
        <v>33</v>
      </c>
      <c r="E446" s="99" t="s">
        <v>24</v>
      </c>
      <c r="F446" s="100">
        <v>5350</v>
      </c>
      <c r="G446" s="100">
        <v>5350</v>
      </c>
      <c r="H446" s="101"/>
    </row>
    <row r="447" spans="1:8" s="23" customFormat="1" x14ac:dyDescent="0.25">
      <c r="A447" s="50" t="s">
        <v>719</v>
      </c>
      <c r="B447" s="50" t="s">
        <v>7</v>
      </c>
      <c r="C447" s="51" t="s">
        <v>729</v>
      </c>
      <c r="D447" s="51" t="s">
        <v>58</v>
      </c>
      <c r="E447" s="52" t="s">
        <v>4</v>
      </c>
      <c r="F447" s="53">
        <v>5000</v>
      </c>
      <c r="G447" s="53">
        <v>5000</v>
      </c>
      <c r="H447" s="54"/>
    </row>
    <row r="448" spans="1:8" s="23" customFormat="1" ht="30" x14ac:dyDescent="0.25">
      <c r="A448" s="96" t="s">
        <v>720</v>
      </c>
      <c r="B448" s="96" t="s">
        <v>7</v>
      </c>
      <c r="C448" s="112" t="s">
        <v>730</v>
      </c>
      <c r="D448" s="97" t="s">
        <v>33</v>
      </c>
      <c r="E448" s="99" t="s">
        <v>24</v>
      </c>
      <c r="F448" s="100">
        <v>269068.39</v>
      </c>
      <c r="G448" s="100">
        <v>269068.39</v>
      </c>
      <c r="H448" s="101"/>
    </row>
    <row r="449" spans="1:8" s="23" customFormat="1" x14ac:dyDescent="0.25">
      <c r="A449" s="81" t="s">
        <v>781</v>
      </c>
      <c r="B449" s="81" t="s">
        <v>7</v>
      </c>
      <c r="C449" s="106" t="s">
        <v>829</v>
      </c>
      <c r="D449" s="88" t="s">
        <v>22</v>
      </c>
      <c r="E449" s="84" t="s">
        <v>4</v>
      </c>
      <c r="F449" s="85">
        <v>10800</v>
      </c>
      <c r="G449" s="85">
        <v>0</v>
      </c>
      <c r="H449" s="86"/>
    </row>
    <row r="450" spans="1:8" ht="23.25" x14ac:dyDescent="0.35">
      <c r="A450" s="4"/>
      <c r="B450" s="4"/>
      <c r="C450" s="5"/>
      <c r="D450" s="5"/>
      <c r="E450" s="14"/>
      <c r="F450" s="16">
        <f>SUBTOTAL(109,Table6[Max Spend])</f>
        <v>9063814.450000003</v>
      </c>
      <c r="G450" s="16">
        <f>SUBTOTAL(109,Table6[YTD Expenses])</f>
        <v>5544061.0200000005</v>
      </c>
      <c r="H450" s="6"/>
    </row>
    <row r="452" spans="1:8" x14ac:dyDescent="0.25">
      <c r="D452" s="1" t="s">
        <v>733</v>
      </c>
      <c r="F452" s="3">
        <v>5500000</v>
      </c>
      <c r="G452" s="3">
        <v>5500000</v>
      </c>
    </row>
    <row r="453" spans="1:8" x14ac:dyDescent="0.25">
      <c r="D453" s="1" t="s">
        <v>731</v>
      </c>
      <c r="F453" s="12">
        <v>3563814.45</v>
      </c>
      <c r="G453" s="12">
        <v>3563814.45</v>
      </c>
    </row>
    <row r="454" spans="1:8" x14ac:dyDescent="0.25">
      <c r="D454" s="1" t="s">
        <v>732</v>
      </c>
      <c r="F454" s="11">
        <f>SUM(F452:F453)</f>
        <v>9063814.4499999993</v>
      </c>
      <c r="G454" s="11">
        <f>SUM(G452:G453)</f>
        <v>9063814.4499999993</v>
      </c>
    </row>
    <row r="455" spans="1:8" ht="15.75" thickBot="1" x14ac:dyDescent="0.3">
      <c r="D455" s="1" t="s">
        <v>32</v>
      </c>
      <c r="F455" s="13">
        <f>+F454-Table6[[#Totals],[Max Spend]]</f>
        <v>0</v>
      </c>
      <c r="G455" s="13">
        <f>+G454-Table6[[#Totals],[YTD Expenses]]</f>
        <v>3519753.4299999988</v>
      </c>
    </row>
    <row r="456" spans="1:8" ht="15.75" thickTop="1" x14ac:dyDescent="0.25">
      <c r="F456" s="3"/>
      <c r="G456" s="3"/>
    </row>
    <row r="457" spans="1:8" x14ac:dyDescent="0.25">
      <c r="A457" s="7"/>
      <c r="B457" s="7"/>
      <c r="C457" s="24" t="s">
        <v>10</v>
      </c>
      <c r="G457" s="3"/>
    </row>
    <row r="458" spans="1:8" x14ac:dyDescent="0.25">
      <c r="A458" s="10"/>
      <c r="B458" s="10"/>
      <c r="C458" s="25" t="s">
        <v>26</v>
      </c>
      <c r="F458" s="20"/>
      <c r="G458" s="20"/>
    </row>
    <row r="459" spans="1:8" x14ac:dyDescent="0.25">
      <c r="A459" s="9"/>
      <c r="B459" s="9"/>
      <c r="C459" s="25" t="s">
        <v>27</v>
      </c>
      <c r="F459" s="20"/>
      <c r="G459" s="20"/>
    </row>
    <row r="460" spans="1:8" x14ac:dyDescent="0.25">
      <c r="A460" s="8"/>
      <c r="B460" s="8"/>
      <c r="C460" s="24" t="s">
        <v>25</v>
      </c>
      <c r="F460" s="20"/>
      <c r="G460" s="20"/>
    </row>
    <row r="461" spans="1:8" x14ac:dyDescent="0.25">
      <c r="A461" s="21"/>
      <c r="B461" s="21"/>
      <c r="C461" s="26" t="s">
        <v>18</v>
      </c>
      <c r="F461" s="20"/>
      <c r="G461" s="20"/>
    </row>
    <row r="462" spans="1:8" x14ac:dyDescent="0.25">
      <c r="A462" s="22"/>
      <c r="B462" s="22"/>
      <c r="C462" s="26" t="s">
        <v>40</v>
      </c>
      <c r="F462" s="20"/>
      <c r="G462" s="20"/>
    </row>
    <row r="463" spans="1:8" x14ac:dyDescent="0.25">
      <c r="F463" s="20"/>
      <c r="G463" s="20"/>
    </row>
    <row r="464" spans="1:8" x14ac:dyDescent="0.25">
      <c r="F464" s="20"/>
      <c r="G464" s="20"/>
    </row>
    <row r="465" spans="6:7" x14ac:dyDescent="0.25">
      <c r="F465" s="20"/>
      <c r="G465" s="20"/>
    </row>
    <row r="466" spans="6:7" x14ac:dyDescent="0.25">
      <c r="F466" s="20"/>
      <c r="G466" s="20"/>
    </row>
    <row r="467" spans="6:7" x14ac:dyDescent="0.25">
      <c r="F467" s="20"/>
      <c r="G467" s="20"/>
    </row>
    <row r="468" spans="6:7" x14ac:dyDescent="0.25">
      <c r="F468" s="20"/>
      <c r="G468" s="20"/>
    </row>
    <row r="469" spans="6:7" x14ac:dyDescent="0.25">
      <c r="F469" s="20"/>
      <c r="G469" s="20"/>
    </row>
    <row r="470" spans="6:7" x14ac:dyDescent="0.25">
      <c r="F470" s="20"/>
      <c r="G470" s="20"/>
    </row>
    <row r="471" spans="6:7" x14ac:dyDescent="0.25">
      <c r="F471" s="20"/>
      <c r="G471" s="20"/>
    </row>
    <row r="472" spans="6:7" x14ac:dyDescent="0.25">
      <c r="F472" s="20"/>
      <c r="G472" s="20"/>
    </row>
    <row r="473" spans="6:7" x14ac:dyDescent="0.25">
      <c r="F473" s="20"/>
      <c r="G473" s="20"/>
    </row>
    <row r="474" spans="6:7" x14ac:dyDescent="0.25">
      <c r="F474" s="20"/>
      <c r="G474" s="20"/>
    </row>
    <row r="475" spans="6:7" x14ac:dyDescent="0.25">
      <c r="F475" s="20"/>
      <c r="G475" s="20"/>
    </row>
    <row r="476" spans="6:7" x14ac:dyDescent="0.25">
      <c r="F476" s="20"/>
      <c r="G476" s="20"/>
    </row>
    <row r="477" spans="6:7" x14ac:dyDescent="0.25">
      <c r="G477" s="20"/>
    </row>
    <row r="478" spans="6:7" x14ac:dyDescent="0.25">
      <c r="G478" s="20"/>
    </row>
    <row r="479" spans="6:7" x14ac:dyDescent="0.25">
      <c r="G479" s="20"/>
    </row>
    <row r="480" spans="6:7" x14ac:dyDescent="0.25">
      <c r="G480" s="20"/>
    </row>
    <row r="481" spans="7:7" x14ac:dyDescent="0.25">
      <c r="G481" s="20"/>
    </row>
    <row r="482" spans="7:7" x14ac:dyDescent="0.25">
      <c r="G482" s="20"/>
    </row>
    <row r="483" spans="7:7" x14ac:dyDescent="0.25">
      <c r="G483" s="20"/>
    </row>
    <row r="484" spans="7:7" x14ac:dyDescent="0.25">
      <c r="G484" s="20"/>
    </row>
    <row r="485" spans="7:7" x14ac:dyDescent="0.25">
      <c r="G485" s="20"/>
    </row>
    <row r="486" spans="7:7" x14ac:dyDescent="0.25">
      <c r="G486" s="20"/>
    </row>
    <row r="487" spans="7:7" x14ac:dyDescent="0.25">
      <c r="G487" s="20"/>
    </row>
    <row r="488" spans="7:7" x14ac:dyDescent="0.25">
      <c r="G488" s="20"/>
    </row>
    <row r="489" spans="7:7" x14ac:dyDescent="0.25">
      <c r="G489" s="20"/>
    </row>
    <row r="490" spans="7:7" x14ac:dyDescent="0.25">
      <c r="G490" s="20"/>
    </row>
    <row r="491" spans="7:7" x14ac:dyDescent="0.25">
      <c r="G491" s="20"/>
    </row>
    <row r="492" spans="7:7" x14ac:dyDescent="0.25">
      <c r="G492" s="20"/>
    </row>
    <row r="493" spans="7:7" x14ac:dyDescent="0.25">
      <c r="G493" s="20"/>
    </row>
    <row r="494" spans="7:7" x14ac:dyDescent="0.25">
      <c r="G494" s="20"/>
    </row>
    <row r="495" spans="7:7" x14ac:dyDescent="0.25">
      <c r="G495" s="20"/>
    </row>
    <row r="496" spans="7:7" x14ac:dyDescent="0.25">
      <c r="G496" s="20"/>
    </row>
    <row r="497" spans="7:7" x14ac:dyDescent="0.25">
      <c r="G497" s="20"/>
    </row>
    <row r="498" spans="7:7" x14ac:dyDescent="0.25">
      <c r="G498" s="20"/>
    </row>
    <row r="499" spans="7:7" x14ac:dyDescent="0.25">
      <c r="G499" s="20"/>
    </row>
    <row r="500" spans="7:7" x14ac:dyDescent="0.25">
      <c r="G500" s="20"/>
    </row>
    <row r="501" spans="7:7" x14ac:dyDescent="0.25">
      <c r="G501" s="20"/>
    </row>
    <row r="502" spans="7:7" x14ac:dyDescent="0.25">
      <c r="G502" s="20"/>
    </row>
    <row r="503" spans="7:7" x14ac:dyDescent="0.25">
      <c r="G503" s="20"/>
    </row>
    <row r="504" spans="7:7" x14ac:dyDescent="0.25">
      <c r="G504" s="20"/>
    </row>
    <row r="505" spans="7:7" x14ac:dyDescent="0.25">
      <c r="G505" s="20"/>
    </row>
    <row r="506" spans="7:7" x14ac:dyDescent="0.25">
      <c r="G506" s="20"/>
    </row>
    <row r="507" spans="7:7" x14ac:dyDescent="0.25">
      <c r="G507" s="20"/>
    </row>
    <row r="508" spans="7:7" x14ac:dyDescent="0.25">
      <c r="G508" s="20"/>
    </row>
    <row r="509" spans="7:7" x14ac:dyDescent="0.25">
      <c r="G509" s="20"/>
    </row>
  </sheetData>
  <phoneticPr fontId="8" type="noConversion"/>
  <pageMargins left="0.7" right="0.7" top="0.75" bottom="0.75" header="0.3" footer="0.3"/>
  <pageSetup paperSize="5" scale="58" orientation="landscape" r:id="rId1"/>
  <headerFooter>
    <oddHeader>&amp;C&amp;"-,Bold"&amp;16COUNCIL DISTRICT SERVICE FUND FY2015</oddHeader>
    <oddFooter>Page &amp;P of &amp;N</oddFooter>
  </headerFooter>
  <rowBreaks count="1" manualBreakCount="1">
    <brk id="431" max="16383" man="1"/>
  </rowBreaks>
  <legacy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460F6-33D5-4A12-86E5-573624085B12}">
  <dimension ref="A3:C15"/>
  <sheetViews>
    <sheetView workbookViewId="0">
      <selection activeCell="C10" sqref="C10"/>
    </sheetView>
  </sheetViews>
  <sheetFormatPr defaultRowHeight="15" x14ac:dyDescent="0.25"/>
  <cols>
    <col min="1" max="1" width="13.140625" bestFit="1" customWidth="1"/>
    <col min="2" max="2" width="17.7109375" bestFit="1" customWidth="1"/>
    <col min="3" max="3" width="20" bestFit="1" customWidth="1"/>
  </cols>
  <sheetData>
    <row r="3" spans="1:3" x14ac:dyDescent="0.25">
      <c r="A3" s="17" t="s">
        <v>34</v>
      </c>
      <c r="B3" t="s">
        <v>36</v>
      </c>
      <c r="C3" t="s">
        <v>37</v>
      </c>
    </row>
    <row r="4" spans="1:3" x14ac:dyDescent="0.25">
      <c r="A4" s="18" t="s">
        <v>15</v>
      </c>
      <c r="B4" s="19">
        <v>904655.04000000027</v>
      </c>
      <c r="C4" s="19">
        <v>521249.13999999996</v>
      </c>
    </row>
    <row r="5" spans="1:3" x14ac:dyDescent="0.25">
      <c r="A5" s="18" t="s">
        <v>324</v>
      </c>
      <c r="B5" s="19">
        <v>968047.06</v>
      </c>
      <c r="C5" s="19">
        <v>449398.83999999997</v>
      </c>
    </row>
    <row r="6" spans="1:3" x14ac:dyDescent="0.25">
      <c r="A6" s="18" t="s">
        <v>8</v>
      </c>
      <c r="B6" s="19">
        <v>876893.27</v>
      </c>
      <c r="C6" s="19">
        <v>256839.38999999998</v>
      </c>
    </row>
    <row r="7" spans="1:3" x14ac:dyDescent="0.25">
      <c r="A7" s="18" t="s">
        <v>9</v>
      </c>
      <c r="B7" s="19">
        <v>1075728.71</v>
      </c>
      <c r="C7" s="19">
        <v>641780.40999999992</v>
      </c>
    </row>
    <row r="8" spans="1:3" x14ac:dyDescent="0.25">
      <c r="A8" s="18" t="s">
        <v>16</v>
      </c>
      <c r="B8" s="19">
        <v>716909.96</v>
      </c>
      <c r="C8" s="19">
        <v>582719.34000000008</v>
      </c>
    </row>
    <row r="9" spans="1:3" x14ac:dyDescent="0.25">
      <c r="A9" s="18" t="s">
        <v>11</v>
      </c>
      <c r="B9" s="19">
        <v>623493.91</v>
      </c>
      <c r="C9" s="19">
        <v>498507.89</v>
      </c>
    </row>
    <row r="10" spans="1:3" x14ac:dyDescent="0.25">
      <c r="A10" s="18" t="s">
        <v>13</v>
      </c>
      <c r="B10" s="19">
        <v>730027.44000000006</v>
      </c>
      <c r="C10" s="19">
        <v>541772.78</v>
      </c>
    </row>
    <row r="11" spans="1:3" x14ac:dyDescent="0.25">
      <c r="A11" s="18" t="s">
        <v>14</v>
      </c>
      <c r="B11" s="19">
        <v>618099.47</v>
      </c>
      <c r="C11" s="19">
        <v>435703.24</v>
      </c>
    </row>
    <row r="12" spans="1:3" x14ac:dyDescent="0.25">
      <c r="A12" s="18" t="s">
        <v>12</v>
      </c>
      <c r="B12" s="19">
        <v>809441.98</v>
      </c>
      <c r="C12" s="19">
        <v>451697.31000000006</v>
      </c>
    </row>
    <row r="13" spans="1:3" x14ac:dyDescent="0.25">
      <c r="A13" s="18" t="s">
        <v>17</v>
      </c>
      <c r="B13" s="19">
        <v>1006000.73</v>
      </c>
      <c r="C13" s="19">
        <v>603147.22</v>
      </c>
    </row>
    <row r="14" spans="1:3" x14ac:dyDescent="0.25">
      <c r="A14" s="18" t="s">
        <v>7</v>
      </c>
      <c r="B14" s="19">
        <v>734516.88</v>
      </c>
      <c r="C14" s="19">
        <v>561245.46</v>
      </c>
    </row>
    <row r="15" spans="1:3" x14ac:dyDescent="0.25">
      <c r="A15" s="18" t="s">
        <v>35</v>
      </c>
      <c r="B15" s="19">
        <v>9063814.4500000011</v>
      </c>
      <c r="C15" s="19">
        <v>5544061.0199999996</v>
      </c>
    </row>
  </sheetData>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AE3472-41AE-4A3F-B1E5-2460DFE590D9}">
  <dimension ref="A3:C26"/>
  <sheetViews>
    <sheetView workbookViewId="0">
      <selection activeCell="A4" sqref="A4:C25"/>
      <pivotSelection pane="bottomRight" showHeader="1" extendable="1" max="25" activeRow="3" click="1" r:id="rId1">
        <pivotArea dataOnly="0" axis="axisRow" fieldPosition="0">
          <references count="1">
            <reference field="3" count="24">
              <x v="0"/>
              <x v="1"/>
              <x v="2"/>
              <x v="3"/>
              <x v="4"/>
              <x v="5"/>
              <x v="6"/>
              <x v="7"/>
              <x v="8"/>
              <x v="9"/>
              <x v="10"/>
              <x v="11"/>
              <x v="12"/>
              <x v="14"/>
              <x v="17"/>
              <x v="18"/>
              <x v="20"/>
              <x v="21"/>
              <x v="22"/>
              <x v="25"/>
              <x v="27"/>
              <x v="30"/>
              <x v="37"/>
              <x v="38"/>
            </reference>
          </references>
        </pivotArea>
      </pivotSelection>
    </sheetView>
  </sheetViews>
  <sheetFormatPr defaultRowHeight="15" x14ac:dyDescent="0.25"/>
  <cols>
    <col min="1" max="1" width="13.140625" bestFit="1" customWidth="1"/>
    <col min="2" max="2" width="20" bestFit="1" customWidth="1"/>
    <col min="3" max="3" width="17.7109375" bestFit="1" customWidth="1"/>
  </cols>
  <sheetData>
    <row r="3" spans="1:3" x14ac:dyDescent="0.25">
      <c r="A3" s="17" t="s">
        <v>34</v>
      </c>
      <c r="B3" t="s">
        <v>37</v>
      </c>
      <c r="C3" t="s">
        <v>36</v>
      </c>
    </row>
    <row r="4" spans="1:3" x14ac:dyDescent="0.25">
      <c r="A4" s="18" t="s">
        <v>51</v>
      </c>
      <c r="B4" s="19">
        <v>59541.38</v>
      </c>
      <c r="C4" s="19">
        <v>188830.8</v>
      </c>
    </row>
    <row r="5" spans="1:3" x14ac:dyDescent="0.25">
      <c r="A5" s="18" t="s">
        <v>326</v>
      </c>
      <c r="B5" s="19">
        <v>1800</v>
      </c>
      <c r="C5" s="19">
        <v>2395</v>
      </c>
    </row>
    <row r="6" spans="1:3" x14ac:dyDescent="0.25">
      <c r="A6" s="18" t="s">
        <v>28</v>
      </c>
      <c r="B6" s="19">
        <v>115091.14</v>
      </c>
      <c r="C6" s="19">
        <v>455095.14</v>
      </c>
    </row>
    <row r="7" spans="1:3" x14ac:dyDescent="0.25">
      <c r="A7" s="18" t="s">
        <v>353</v>
      </c>
      <c r="B7" s="19">
        <v>103850</v>
      </c>
      <c r="C7" s="19">
        <v>153850</v>
      </c>
    </row>
    <row r="8" spans="1:3" x14ac:dyDescent="0.25">
      <c r="A8" s="18" t="s">
        <v>31</v>
      </c>
      <c r="B8" s="19">
        <v>304677.25</v>
      </c>
      <c r="C8" s="19">
        <v>656788.19999999995</v>
      </c>
    </row>
    <row r="9" spans="1:3" x14ac:dyDescent="0.25">
      <c r="A9" s="18" t="s">
        <v>22</v>
      </c>
      <c r="B9" s="19">
        <v>929200.28</v>
      </c>
      <c r="C9" s="19">
        <v>1330931.1300000001</v>
      </c>
    </row>
    <row r="10" spans="1:3" x14ac:dyDescent="0.25">
      <c r="A10" s="18" t="s">
        <v>21</v>
      </c>
      <c r="B10" s="19">
        <v>1573261.0600000003</v>
      </c>
      <c r="C10" s="19">
        <v>2155630.9399999995</v>
      </c>
    </row>
    <row r="11" spans="1:3" x14ac:dyDescent="0.25">
      <c r="A11" s="18" t="s">
        <v>30</v>
      </c>
      <c r="B11" s="19">
        <v>7734.22</v>
      </c>
      <c r="C11" s="19">
        <v>113886.37999999999</v>
      </c>
    </row>
    <row r="12" spans="1:3" x14ac:dyDescent="0.25">
      <c r="A12" s="18" t="s">
        <v>33</v>
      </c>
      <c r="B12" s="19">
        <v>1497769.56</v>
      </c>
      <c r="C12" s="19">
        <v>2230211.15</v>
      </c>
    </row>
    <row r="13" spans="1:3" x14ac:dyDescent="0.25">
      <c r="A13" s="18" t="s">
        <v>29</v>
      </c>
      <c r="B13" s="19">
        <v>7500</v>
      </c>
      <c r="C13" s="19">
        <v>65000</v>
      </c>
    </row>
    <row r="14" spans="1:3" x14ac:dyDescent="0.25">
      <c r="A14" s="18" t="s">
        <v>106</v>
      </c>
      <c r="B14" s="19">
        <v>24750</v>
      </c>
      <c r="C14" s="19">
        <v>24750</v>
      </c>
    </row>
    <row r="15" spans="1:3" x14ac:dyDescent="0.25">
      <c r="A15" s="18" t="s">
        <v>58</v>
      </c>
      <c r="B15" s="19">
        <v>5000</v>
      </c>
      <c r="C15" s="19">
        <v>5000</v>
      </c>
    </row>
    <row r="16" spans="1:3" x14ac:dyDescent="0.25">
      <c r="A16" s="18" t="s">
        <v>23</v>
      </c>
      <c r="B16" s="19">
        <v>40430</v>
      </c>
      <c r="C16" s="19">
        <v>73114</v>
      </c>
    </row>
    <row r="17" spans="1:3" x14ac:dyDescent="0.25">
      <c r="A17" s="18" t="s">
        <v>93</v>
      </c>
      <c r="B17" s="19">
        <v>610786.14000000013</v>
      </c>
      <c r="C17" s="19">
        <v>882215.89999999991</v>
      </c>
    </row>
    <row r="18" spans="1:3" x14ac:dyDescent="0.25">
      <c r="A18" s="18" t="s">
        <v>57</v>
      </c>
      <c r="B18" s="19">
        <v>0</v>
      </c>
      <c r="C18" s="19">
        <v>75000</v>
      </c>
    </row>
    <row r="19" spans="1:3" x14ac:dyDescent="0.25">
      <c r="A19" s="18" t="s">
        <v>422</v>
      </c>
      <c r="B19" s="19">
        <v>0</v>
      </c>
      <c r="C19" s="19">
        <v>35000</v>
      </c>
    </row>
    <row r="20" spans="1:3" x14ac:dyDescent="0.25">
      <c r="A20" s="18" t="s">
        <v>690</v>
      </c>
      <c r="B20" s="19">
        <v>35000</v>
      </c>
      <c r="C20" s="19">
        <v>35000</v>
      </c>
    </row>
    <row r="21" spans="1:3" x14ac:dyDescent="0.25">
      <c r="A21" s="18" t="s">
        <v>54</v>
      </c>
      <c r="B21" s="19">
        <v>84096</v>
      </c>
      <c r="C21" s="19">
        <v>94096</v>
      </c>
    </row>
    <row r="22" spans="1:3" x14ac:dyDescent="0.25">
      <c r="A22" s="18" t="s">
        <v>325</v>
      </c>
      <c r="B22" s="19">
        <v>38750</v>
      </c>
      <c r="C22" s="19">
        <v>171996.82</v>
      </c>
    </row>
    <row r="23" spans="1:3" x14ac:dyDescent="0.25">
      <c r="A23" s="18" t="s">
        <v>108</v>
      </c>
      <c r="B23" s="19">
        <v>0</v>
      </c>
      <c r="C23" s="19">
        <v>100000</v>
      </c>
    </row>
    <row r="24" spans="1:3" x14ac:dyDescent="0.25">
      <c r="A24" s="18" t="s">
        <v>42</v>
      </c>
      <c r="B24" s="19">
        <v>7779.99</v>
      </c>
      <c r="C24" s="19">
        <v>7779.99</v>
      </c>
    </row>
    <row r="25" spans="1:3" x14ac:dyDescent="0.25">
      <c r="A25" s="18" t="s">
        <v>53</v>
      </c>
      <c r="B25" s="19">
        <v>97044</v>
      </c>
      <c r="C25" s="19">
        <v>207243</v>
      </c>
    </row>
    <row r="26" spans="1:3" x14ac:dyDescent="0.25">
      <c r="A26" s="18" t="s">
        <v>35</v>
      </c>
      <c r="B26" s="19">
        <v>5544061.0200000014</v>
      </c>
      <c r="C26" s="19">
        <v>9063814.4499999993</v>
      </c>
    </row>
  </sheetData>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ACB0E66F2530642823E27B7C19E3DDD" ma:contentTypeVersion="0" ma:contentTypeDescription="Create a new document." ma:contentTypeScope="" ma:versionID="166642234984cca07f070a7e61095e21">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5FE87-4404-436B-AA65-526EF9D465B1}">
  <ds:schemaRefs>
    <ds:schemaRef ds:uri="http://schemas.microsoft.com/office/2006/metadata/properties"/>
    <ds:schemaRef ds:uri="http://purl.org/dc/elements/1.1/"/>
    <ds:schemaRef ds:uri="http://schemas.microsoft.com/office/2006/documentManagement/types"/>
    <ds:schemaRef ds:uri="http://schemas.microsoft.com/office/infopath/2007/PartnerControls"/>
    <ds:schemaRef ds:uri="http://purl.org/dc/dcmitype/"/>
    <ds:schemaRef ds:uri="http://schemas.openxmlformats.org/package/2006/metadata/core-properties"/>
    <ds:schemaRef ds:uri="http://www.w3.org/XML/1998/namespace"/>
    <ds:schemaRef ds:uri="http://purl.org/dc/terms/"/>
  </ds:schemaRefs>
</ds:datastoreItem>
</file>

<file path=customXml/itemProps2.xml><?xml version="1.0" encoding="utf-8"?>
<ds:datastoreItem xmlns:ds="http://schemas.openxmlformats.org/officeDocument/2006/customXml" ds:itemID="{8E0229CB-19A2-4394-BE34-0E9082064E7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1AD3AD28-ABC3-424F-974D-CE26F9D410C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CDSF Dashboard</vt:lpstr>
      <vt:lpstr>Totals by District</vt:lpstr>
      <vt:lpstr>Totals by Department</vt:lpstr>
      <vt:lpstr>'CDSF Dashboard'!Print_Area</vt:lpstr>
      <vt:lpstr>'CDSF Dashboard'!Print_Titles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Bracco, Frank - FIN</dc:creator>
  <cp:lastModifiedBy>Hamilton, Merrick - FIN</cp:lastModifiedBy>
  <cp:lastPrinted>2023-04-12T17:33:06Z</cp:lastPrinted>
  <dcterms:created xsi:type="dcterms:W3CDTF">2014-06-27T03:00:41Z</dcterms:created>
  <dcterms:modified xsi:type="dcterms:W3CDTF">2024-09-19T18:22:49Z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0x0101002ACB0E66F2530642823E27B7C19E3DDD</vt:lpwstr>
  </property>
</Properties>
</file>